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Radna površina\IZVRŠENJE PLANA\Izvještaj o izvršenju 2022\"/>
    </mc:Choice>
  </mc:AlternateContent>
  <xr:revisionPtr revIDLastSave="0" documentId="13_ncr:1_{166C1D19-627E-4A8B-A23C-34BA4DE65716}" xr6:coauthVersionLast="37" xr6:coauthVersionMax="37" xr10:uidLastSave="{00000000-0000-0000-0000-000000000000}"/>
  <bookViews>
    <workbookView xWindow="0" yWindow="0" windowWidth="12756" windowHeight="10776" firstSheet="1" activeTab="5" xr2:uid="{00000000-000D-0000-FFFF-FFFF00000000}"/>
  </bookViews>
  <sheets>
    <sheet name="Opći dio-sažetak" sheetId="5" r:id="rId1"/>
    <sheet name="Opći dio-izvori" sheetId="7" r:id="rId2"/>
    <sheet name="Posebni dio-rashodi" sheetId="1" r:id="rId3"/>
    <sheet name="Posebni dio-prihodi" sheetId="4" r:id="rId4"/>
    <sheet name="Opći dio-rashodi" sheetId="2" r:id="rId5"/>
    <sheet name="Opći dio-prihodi" sheetId="3" r:id="rId6"/>
  </sheets>
  <definedNames>
    <definedName name="_FiltarBaze" localSheetId="2" hidden="1">'Posebni dio-rashodi'!$A$3:$G$329</definedName>
    <definedName name="_xlnm.Print_Titles" localSheetId="5">'Opći dio-prihodi'!$1:$2</definedName>
    <definedName name="_xlnm.Print_Titles" localSheetId="3">'Posebni dio-prihodi'!$1:$2</definedName>
    <definedName name="_xlnm.Print_Titles" localSheetId="2">'Posebni dio-rashodi'!$1:$2</definedName>
    <definedName name="_xlnm.Print_Area" localSheetId="1">'Opći dio-izvori'!$A$1:$G$38</definedName>
    <definedName name="_xlnm.Print_Area" localSheetId="5">'Opći dio-prihodi'!$A$1:$G$44</definedName>
    <definedName name="_xlnm.Print_Area" localSheetId="4">'Opći dio-rashodi'!$A$1:$G$66</definedName>
    <definedName name="_xlnm.Print_Area" localSheetId="0">'Opći dio-sažetak'!$A$1:$D$20</definedName>
    <definedName name="_xlnm.Print_Area" localSheetId="3">'Posebni dio-prihodi'!$A$1:$G$82</definedName>
    <definedName name="_xlnm.Print_Area" localSheetId="2">'Posebni dio-rashodi'!$A$1:$G$329</definedName>
  </definedNames>
  <calcPr calcId="179021"/>
</workbook>
</file>

<file path=xl/calcChain.xml><?xml version="1.0" encoding="utf-8"?>
<calcChain xmlns="http://schemas.openxmlformats.org/spreadsheetml/2006/main">
  <c r="G77" i="4" l="1"/>
  <c r="F77" i="4"/>
  <c r="G66" i="4"/>
  <c r="F66" i="4"/>
  <c r="F61" i="4"/>
  <c r="G61" i="4"/>
  <c r="G52" i="4"/>
  <c r="F52" i="4"/>
  <c r="F51" i="4"/>
  <c r="F39" i="4"/>
  <c r="G34" i="4"/>
  <c r="G28" i="4"/>
  <c r="F28" i="4"/>
  <c r="G16" i="4"/>
  <c r="F16" i="4"/>
  <c r="F9" i="4"/>
  <c r="B18" i="7" l="1"/>
  <c r="C30" i="7" l="1"/>
  <c r="C37" i="7"/>
  <c r="D27" i="7" l="1"/>
  <c r="D28" i="7"/>
  <c r="D29" i="7"/>
  <c r="C28" i="7"/>
  <c r="C36" i="7" s="1"/>
  <c r="D37" i="7" l="1"/>
  <c r="D26" i="7"/>
  <c r="D30" i="7" s="1"/>
  <c r="E28" i="7" l="1"/>
  <c r="E14" i="7"/>
  <c r="B29" i="7" l="1"/>
  <c r="B37" i="7" s="1"/>
  <c r="B17" i="7"/>
  <c r="F13" i="7" l="1"/>
  <c r="E37" i="7"/>
  <c r="E19" i="7"/>
  <c r="E20" i="7" s="1"/>
  <c r="B26" i="7"/>
  <c r="B30" i="7" s="1"/>
  <c r="G28" i="7"/>
  <c r="E26" i="7"/>
  <c r="G29" i="7"/>
  <c r="E35" i="7"/>
  <c r="D35" i="7"/>
  <c r="C35" i="7"/>
  <c r="G33" i="7"/>
  <c r="F33" i="7"/>
  <c r="G32" i="7"/>
  <c r="F32" i="7"/>
  <c r="G27" i="7"/>
  <c r="E24" i="7"/>
  <c r="D24" i="7"/>
  <c r="C24" i="7"/>
  <c r="G23" i="7"/>
  <c r="F23" i="7"/>
  <c r="G22" i="7"/>
  <c r="F22" i="7"/>
  <c r="D20" i="7"/>
  <c r="C20" i="7"/>
  <c r="G18" i="7"/>
  <c r="F18" i="7"/>
  <c r="G17" i="7"/>
  <c r="F17" i="7"/>
  <c r="F14" i="7"/>
  <c r="D15" i="7"/>
  <c r="C15" i="7"/>
  <c r="B15" i="7"/>
  <c r="G13" i="7"/>
  <c r="G12" i="7"/>
  <c r="F12" i="7"/>
  <c r="E10" i="7"/>
  <c r="D10" i="7"/>
  <c r="C10" i="7"/>
  <c r="B10" i="7"/>
  <c r="G9" i="7"/>
  <c r="G8" i="7"/>
  <c r="F5" i="7"/>
  <c r="D6" i="7"/>
  <c r="G4" i="7"/>
  <c r="F4" i="7"/>
  <c r="C7" i="5"/>
  <c r="B4" i="5"/>
  <c r="E30" i="7" l="1"/>
  <c r="E36" i="7"/>
  <c r="B36" i="7"/>
  <c r="F36" i="7" s="1"/>
  <c r="D38" i="7"/>
  <c r="D36" i="7"/>
  <c r="G5" i="7"/>
  <c r="E6" i="7"/>
  <c r="G14" i="7"/>
  <c r="E15" i="7"/>
  <c r="B20" i="7"/>
  <c r="G34" i="7"/>
  <c r="B6" i="7"/>
  <c r="B24" i="7"/>
  <c r="F26" i="7"/>
  <c r="F29" i="7"/>
  <c r="B35" i="7"/>
  <c r="C6" i="7"/>
  <c r="C38" i="7" s="1"/>
  <c r="F19" i="7"/>
  <c r="G26" i="7"/>
  <c r="G19" i="7"/>
  <c r="G36" i="7" l="1"/>
  <c r="E38" i="7"/>
  <c r="B38" i="7"/>
  <c r="G37" i="7"/>
  <c r="F37" i="7"/>
  <c r="D18" i="5" l="1"/>
  <c r="C18" i="5"/>
  <c r="B18" i="5"/>
  <c r="D6" i="5"/>
  <c r="C6" i="5"/>
  <c r="B6" i="5"/>
  <c r="D3" i="5"/>
  <c r="C3" i="5"/>
  <c r="B3" i="5"/>
  <c r="B9" i="5" l="1"/>
  <c r="B13" i="5" s="1"/>
  <c r="C9" i="5"/>
  <c r="D9" i="5"/>
  <c r="D13" i="5" s="1"/>
  <c r="B50" i="4"/>
  <c r="B37" i="4"/>
  <c r="F37" i="4" s="1"/>
  <c r="B38" i="4"/>
  <c r="F38" i="4" s="1"/>
  <c r="B8" i="4"/>
  <c r="F42" i="3"/>
  <c r="F43" i="3"/>
  <c r="F44" i="3"/>
  <c r="F41" i="3"/>
  <c r="F4" i="3"/>
  <c r="C4" i="3"/>
  <c r="C3" i="3" s="1"/>
  <c r="D4" i="3"/>
  <c r="G4" i="3" s="1"/>
  <c r="E4" i="3"/>
  <c r="E3" i="3" s="1"/>
  <c r="B4" i="3"/>
  <c r="B3" i="3" s="1"/>
  <c r="D16" i="2"/>
  <c r="D15" i="2"/>
  <c r="D14" i="2" s="1"/>
  <c r="G14" i="2" s="1"/>
  <c r="D22" i="2"/>
  <c r="D32" i="2"/>
  <c r="C32" i="2"/>
  <c r="C26" i="2" s="1"/>
  <c r="C22" i="2"/>
  <c r="C19" i="2" s="1"/>
  <c r="C15" i="2"/>
  <c r="C16" i="2"/>
  <c r="D19" i="2"/>
  <c r="E19" i="2"/>
  <c r="F19" i="2" s="1"/>
  <c r="E14" i="2"/>
  <c r="B14" i="2"/>
  <c r="B13" i="2" s="1"/>
  <c r="B4" i="2" s="1"/>
  <c r="B3" i="2" s="1"/>
  <c r="B19" i="2"/>
  <c r="D26" i="2"/>
  <c r="E26" i="2"/>
  <c r="F26" i="2" s="1"/>
  <c r="B26" i="2"/>
  <c r="G3" i="3" l="1"/>
  <c r="F3" i="3"/>
  <c r="E13" i="2"/>
  <c r="D3" i="3"/>
  <c r="B49" i="4"/>
  <c r="F50" i="4"/>
  <c r="G19" i="2"/>
  <c r="B36" i="4"/>
  <c r="G26" i="2"/>
  <c r="B7" i="4"/>
  <c r="F8" i="4"/>
  <c r="F14" i="2"/>
  <c r="C14" i="2"/>
  <c r="C13" i="2" s="1"/>
  <c r="C4" i="2" s="1"/>
  <c r="C3" i="2" s="1"/>
  <c r="D13" i="2"/>
  <c r="G13" i="2" s="1"/>
  <c r="E4" i="2" l="1"/>
  <c r="F13" i="2"/>
  <c r="B6" i="4"/>
  <c r="F7" i="4"/>
  <c r="B48" i="4"/>
  <c r="F49" i="4"/>
  <c r="F36" i="4"/>
  <c r="B35" i="4"/>
  <c r="D4" i="2"/>
  <c r="F35" i="4" l="1"/>
  <c r="B34" i="4"/>
  <c r="F34" i="4" s="1"/>
  <c r="B5" i="4"/>
  <c r="F6" i="4"/>
  <c r="B47" i="4"/>
  <c r="F48" i="4"/>
  <c r="F4" i="2"/>
  <c r="E3" i="2"/>
  <c r="F3" i="2" s="1"/>
  <c r="G4" i="2"/>
  <c r="D3" i="2"/>
  <c r="G3" i="2" l="1"/>
  <c r="B4" i="4"/>
  <c r="F5" i="4"/>
  <c r="B46" i="4"/>
  <c r="F46" i="4" s="1"/>
  <c r="F47" i="4"/>
  <c r="B4" i="1"/>
  <c r="B161" i="1"/>
  <c r="E161" i="1"/>
  <c r="G167" i="1"/>
  <c r="F165" i="1"/>
  <c r="F164" i="1"/>
  <c r="F163" i="1"/>
  <c r="F162" i="1"/>
  <c r="D166" i="1"/>
  <c r="G166" i="1" s="1"/>
  <c r="D165" i="1"/>
  <c r="G165" i="1" s="1"/>
  <c r="C166" i="1"/>
  <c r="C165" i="1" s="1"/>
  <c r="C164" i="1" s="1"/>
  <c r="C163" i="1" s="1"/>
  <c r="C162" i="1" s="1"/>
  <c r="C161" i="1" s="1"/>
  <c r="C4" i="1"/>
  <c r="D4" i="1"/>
  <c r="E4" i="1"/>
  <c r="G4" i="1" s="1"/>
  <c r="F4" i="4" l="1"/>
  <c r="B3" i="4"/>
  <c r="F3" i="4" s="1"/>
  <c r="F161" i="1"/>
  <c r="C3" i="1"/>
  <c r="E3" i="1"/>
  <c r="B3" i="1"/>
  <c r="F3" i="1" s="1"/>
  <c r="F4" i="1"/>
  <c r="D164" i="1"/>
  <c r="D163" i="1" l="1"/>
  <c r="G164" i="1"/>
  <c r="G163" i="1" l="1"/>
  <c r="D162" i="1"/>
  <c r="D161" i="1" l="1"/>
  <c r="G161" i="1" s="1"/>
  <c r="G162" i="1"/>
  <c r="D3" i="1" l="1"/>
  <c r="G3" i="1" s="1"/>
</calcChain>
</file>

<file path=xl/sharedStrings.xml><?xml version="1.0" encoding="utf-8"?>
<sst xmlns="http://schemas.openxmlformats.org/spreadsheetml/2006/main" count="615" uniqueCount="179">
  <si>
    <t>Ostvarenje preth. god. (1)</t>
  </si>
  <si>
    <t>Tekući plan (3.)</t>
  </si>
  <si>
    <t>Ostvarenje (4.)</t>
  </si>
  <si>
    <t>Indeks 4./1. (5.)</t>
  </si>
  <si>
    <t>Indeks 4./3. (6.)</t>
  </si>
  <si>
    <t>SVEUKUPNO</t>
  </si>
  <si>
    <t>Program: 5501 Srednjoškolsko obrazovanje</t>
  </si>
  <si>
    <t>A 550101 Osiguravanje uvjeta rada</t>
  </si>
  <si>
    <t>Izvor: 111 Porezni i ostali prihodi</t>
  </si>
  <si>
    <t>3 Rashodi poslovanja</t>
  </si>
  <si>
    <t>32 Materijalni rashodi</t>
  </si>
  <si>
    <t>321 Naknade troškova zaposlenima</t>
  </si>
  <si>
    <t>3211 Službena putovanja</t>
  </si>
  <si>
    <t>3212 Naknade za prijevoz, za rad na terenu i odvojeni život</t>
  </si>
  <si>
    <t>322 Rashodi za materijal i energiju</t>
  </si>
  <si>
    <t>3223 Energija</t>
  </si>
  <si>
    <t>323 Rashodi za usluge</t>
  </si>
  <si>
    <t>3236 Zdravstvene i veterinarske usluge</t>
  </si>
  <si>
    <t>Izvor: 3215 Vlastiti prihodi - srednje škole i učenički domovi</t>
  </si>
  <si>
    <t>31 Rashodi za zaposlene</t>
  </si>
  <si>
    <t>313 Doprinosi na plaće</t>
  </si>
  <si>
    <t>3132 Doprinosi za obvezno zdravstveno osiguranje</t>
  </si>
  <si>
    <t>3213 Stručno usavršavanje zaposlenika</t>
  </si>
  <si>
    <t>3214 Ostale naknade troškova zaposlenima</t>
  </si>
  <si>
    <t>3221 Uredski materijal i ostali materijalni rashodi</t>
  </si>
  <si>
    <t>3222 Materijal i sirovine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</si>
  <si>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</si>
  <si>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</si>
  <si>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</si>
  <si>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</si>
  <si>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3233 Usluge promidžbe i informiranja</t>
  </si>
  <si>
    <t>3234 Komunalne usluge</t>
  </si>
  <si>
    <t>3235 Zakupnine i najamnine</t>
  </si>
  <si>
    <t>3237 Intelektualne i osobne usluge</t>
  </si>
  <si>
    <t>3238 Računalne usluge</t>
  </si>
  <si>
    <t>3239 Ostale usluge</t>
  </si>
  <si>
    <t>329 Ostali nespomenuti rashodi poslovanja</t>
  </si>
  <si>
    <t>3293 Reprezentacija</t>
  </si>
  <si>
    <t>3294 Članarine i norme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</si>
  <si>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</si>
  <si>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</si>
  <si>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</si>
  <si>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</si>
  <si>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</si>
  <si>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3432 Negativne tečajne razlike i razlike zbog primjene valutne klauzule</t>
  </si>
  <si>
    <t>38 Ostali rashodi</t>
  </si>
  <si>
    <t>381 Tekuće donacije</t>
  </si>
  <si>
    <t>3811 Tekuće donacije u novcu</t>
  </si>
  <si>
    <t>Izvor: 3835 Prenesena sredstva - vlastiti prihodi - srednje škole i učenički domovi</t>
  </si>
  <si>
    <t>3232 Usluge tekućeg i investicijskog održavanja</t>
  </si>
  <si>
    <t>Izvor: 4315 Prihodi za posebne namjene - srednje škole i učenički domovi</t>
  </si>
  <si>
    <t>Izvor: 442 Prihodi za decentralizirane funkcije - SŠ</t>
  </si>
  <si>
    <t>3292 Premije osiguranja</t>
  </si>
  <si>
    <t>37 Naknade građanima i kućanstvima na temelju osiguranja i druge naknade</t>
  </si>
  <si>
    <t>372 Ostale naknade građanima i kućanstvima iz proračuna</t>
  </si>
  <si>
    <t>3722 Naknade građanima i kućanstvima u naravi</t>
  </si>
  <si>
    <t>Izvor: 5215 Pomoći - srednje škole i učenički domovi</t>
  </si>
  <si>
    <t>311 Plaće (Bruto)</t>
  </si>
  <si>
    <t>3111 Plaće za redovan rad</t>
  </si>
  <si>
    <t>312 Ostali rashodi za zaposlene</t>
  </si>
  <si>
    <t>3121 Ostali rashodi za zaposlene</t>
  </si>
  <si>
    <t>3133 Doprinosi za obvezno osiguranje u slučaju nezaposlenosti</t>
  </si>
  <si>
    <t>3296 Troškovi sudskih postupaka</t>
  </si>
  <si>
    <t>3433 Zatezne kamate</t>
  </si>
  <si>
    <t>Izvor: 5821 Prenesena sredstva - pomoći - proračunski korisnici</t>
  </si>
  <si>
    <t>Izvor: 58215 Prenesena sredstva - pomoći - srednje škole i učenički domovi</t>
  </si>
  <si>
    <t>Izvor: 6215 Donacije - srednje škole i učenički domovi</t>
  </si>
  <si>
    <t>K 550103 Opremanje ustanova školstva</t>
  </si>
  <si>
    <t>4 Rashodi za nabavu nefinancijske imovine</t>
  </si>
  <si>
    <t>42 Rashodi za nabavu proizvedene dugotrajne imovine</t>
  </si>
  <si>
    <t>422 Postrojenja i oprema</t>
  </si>
  <si>
    <t>4221 Uredska oprema i namještaj</t>
  </si>
  <si>
    <t>4227 Uređaji, strojevi i oprema za ostale namjene</t>
  </si>
  <si>
    <t>424 Knjige, umjetnička djela i ostale izložbene vrijednosti</t>
  </si>
  <si>
    <t>4241 Knjige</t>
  </si>
  <si>
    <t>Program: 5502 Unapređenje kvalitete odgojno obrazovnog sustava</t>
  </si>
  <si>
    <t>A 550203 Programi školskog kurikuluma</t>
  </si>
  <si>
    <t>A 550205 Sufinanciranje rada pomoćnika u nastavi</t>
  </si>
  <si>
    <t>Izvor: 116 Predfinanciranje EU projekata</t>
  </si>
  <si>
    <t>Izvor: 512 Pomoći iz državnog proračuna</t>
  </si>
  <si>
    <t>Izvor: 5150 Pomoći za provođenje EU projekta - PGŽ</t>
  </si>
  <si>
    <t>T 550207 EU projekti kod proračunskih korisnika - SŠ i učenički domovi</t>
  </si>
  <si>
    <t>K 550214 MREŽA KOM5ENTNOSTI - EU projekt</t>
  </si>
  <si>
    <t>45 Rashodi za dodatna ulaganja na nefinancijskoj imovini</t>
  </si>
  <si>
    <t>451 Dodatna ulaganja na građevinskim objektima</t>
  </si>
  <si>
    <t>4511 Dodatna ulaganja na građevinskim objektima</t>
  </si>
  <si>
    <t>Izvor: 5251 Pomoći za provođenje EU projekata - proračunski korisnici</t>
  </si>
  <si>
    <t>T 550215 RCK RECEPT - Regionalni centar profesija u turizmu - EU projekt</t>
  </si>
  <si>
    <t>A 550216 Program "Zdravlje i higijena"</t>
  </si>
  <si>
    <t>Program: 5504 Kapitalna ulaganja u odgojno obrazovnu infrastrukturu</t>
  </si>
  <si>
    <t>K 550401 Opremanje ustanova školstva</t>
  </si>
  <si>
    <t>4222 Komunikacijska oprema</t>
  </si>
  <si>
    <t>4223 Oprema za održavanje i zaštitu</t>
  </si>
  <si>
    <t>4226 Sportska i glazbena oprema</t>
  </si>
  <si>
    <t>Izvor: 4831 Prenesena sredstva - namjenski prihodi - proračunski korisnici</t>
  </si>
  <si>
    <t>Izvor: 6821 Prenesena sredstva - donacije - proračunski korisnici</t>
  </si>
  <si>
    <t>Izvorni plan (3.)</t>
  </si>
  <si>
    <t>GODIŠNJI IZVJEŠTAJ O IZVRŠENJU FINANCIJSKOG PLANA ZA 2022. GODINU
PO PROGRAMSKOJ I EKONOMSKOJ KLASIFIKACIJI I PO IZVORIMA FINANCIRANJA
RASHODI I IZDACI</t>
  </si>
  <si>
    <t>Naziv</t>
  </si>
  <si>
    <t>GODIŠNJI IZVJEŠTAJ O IZVRŠENJU FINANCIJSKOG PLANA ZA 2022. GODINU
PO EKONOMSKOJ KLASIFIKACIJI - RASHODI</t>
  </si>
  <si>
    <t>6 Prihodi poslovanja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</si>
  <si>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</si>
  <si>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</si>
  <si>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</si>
  <si>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63612 Tekuće pomoći iz državnog proračuna proračunskim korisnicima proračuna JLP(R)S</t>
  </si>
  <si>
    <t>63613 Tekuće pomoći proračunskim korisnicima iz proračuna JLP(R)S koji im nije nadležan</t>
  </si>
  <si>
    <t>6362 Kapitalne pomoći proračunskim korisnicima iz proračuna koji im nije nadležan</t>
  </si>
  <si>
    <t>63622 Kapitalne pomoći iz državnog proračuna proračunskim korisnicima proračuna JLP(R)S</t>
  </si>
  <si>
    <t>638 Pomoći temeljem prijenosa EU sredstava</t>
  </si>
  <si>
    <t>6381 Tekuće pomoći temeljem prijenosa EU sredstava</t>
  </si>
  <si>
    <t>63811 Tekuće pomoći iz državnog proračuna temeljem prijenosa EU sredstava</t>
  </si>
  <si>
    <t>639 Prijenosi između proračunskih korisnika istog proračuna</t>
  </si>
  <si>
    <t>6391 Tekući prijenosi između proračunskih korisnika istog proračuna</t>
  </si>
  <si>
    <t>63911 Tekući prijenosi između proračunskih korisnika istog proračuna</t>
  </si>
  <si>
    <t>6392 Kapitalni prijenosi između proračunskih korisnika istog proračuna</t>
  </si>
  <si>
    <t>63921 Kapitalni prijenosi između proračunskih korisnika istog proračuna</t>
  </si>
  <si>
    <t>6393 Tekući prijenosi između proračunskih korisnika istog proračuna temeljem prijenosa EU sredstava</t>
  </si>
  <si>
    <t>63931 Tekući prijenosi između proračunskih korisnika istog proračuna temeljem prijenosa EU sredstava</t>
  </si>
  <si>
    <t>6394 Kapitalni prijenosi između proračunskih korisnika istog proračuna temeljem prijenosa EU sredstava</t>
  </si>
  <si>
    <t>63941 Kapitalni prijenosi između proračunskih korisnika istog proračuna temeljem prijenosa EU sredstava</t>
  </si>
  <si>
    <t>64 Prihodi od imovine</t>
  </si>
  <si>
    <t>641 Prihodi od financijske imovine</t>
  </si>
  <si>
    <t>6413 Kamate na oročena sredstva i depozite po viđenju</t>
  </si>
  <si>
    <t>64132 Kamate na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</si>
  <si>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</si>
  <si>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</si>
  <si>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</si>
  <si>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65268 Ostali prihodi za posebne namjene</t>
  </si>
  <si>
    <t>66 Prihodi od prodaje proizvoda i robe te pruženih usluga i prihodi od donacija te povrati po protestiranim jamstvima</t>
  </si>
  <si>
    <t>661 Prihodi od prodaje proizvoda i robe te pruženih usluga</t>
  </si>
  <si>
    <t>6614 Prihodi od prodaje proizvoda i robe</t>
  </si>
  <si>
    <t>66141 Prihodi od prodanih proizvoda</t>
  </si>
  <si>
    <t>6615 Prihodi od pruženih usluga</t>
  </si>
  <si>
    <t>66151 Prihodi od pruženih usluga</t>
  </si>
  <si>
    <t>663 Donacije od pravnih i fizičkih osoba izvan općeg proračuna i povrat donacija po protestiranim jamstvima</t>
  </si>
  <si>
    <t>6631 Tekuće donacije</t>
  </si>
  <si>
    <t>66313 Tekuće donacije od trgovačkih društava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</si>
  <si>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</si>
  <si>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</si>
  <si>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</si>
  <si>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67111 Prihodi iz nadležnog proračuna za financiranje rashoda poslovanja</t>
  </si>
  <si>
    <t>GODIŠNJI IZVJEŠTAJ O IZVRŠENJU FINANCIJSKOG PLANA ZA 2022. GODINU
PO EKONOMSKOJ KLASIFIKACIJI - PRIHODI</t>
  </si>
  <si>
    <t>GODIŠNJI IZVJEŠTAJ O IZVRŠENJU FINANCIJSKOG PLANA ZA 2022. GODINU
PO PROGRAMSKOJ I EKONOMSKOJ KLASIFIKACIJI I PO IZVORIMA FINANCIRANJA
PRIHODI I PRIMICI</t>
  </si>
  <si>
    <t>PRIHODI I RASHODI TEKUĆE GODINE</t>
  </si>
  <si>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</si>
  <si>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</si>
  <si>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</si>
  <si>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</si>
  <si>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</si>
  <si>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</si>
  <si>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</si>
  <si>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ILI MANJAK</t>
  </si>
  <si>
    <t>UKUPAN DONOS VIŠKA IZ PRETHODNE(IH) GODINA</t>
  </si>
  <si>
    <t>VIŠAK IZ PRETHODNE(IH) GODINE KOJI ĆE SE RASPOREDITI</t>
  </si>
  <si>
    <t>RAČUN FINANCIRANJA</t>
  </si>
  <si>
    <t>PRIMICI OD FINANCIJSKE IMOVINE I ZADUŽIVANJA</t>
  </si>
  <si>
    <t>IZDACI ZA FINANCIJSKU IMOVINU I OTPLATE ZAJMOVA</t>
  </si>
  <si>
    <t>NETO FINANCIRANJE</t>
  </si>
  <si>
    <t>VIŠAK / MANJAK + NETO FINANCIRANJE</t>
  </si>
  <si>
    <t>GODIŠNJI IZVJEŠTAJ O IZVRŠENJU FINANCIJSKOG PLANA ZA 2022. GODINU
OPĆI DIO</t>
  </si>
  <si>
    <t>Ostvarenje (3.)</t>
  </si>
  <si>
    <t>GODIŠNJI IZVJEŠTAJ O IZVRŠENJU FINANCIJSKOG PLANA ZA 2022. GODINU
 PO IZVORIMA FINANCIRANJA</t>
  </si>
  <si>
    <t>Izvor</t>
  </si>
  <si>
    <t>Izvorni plan (2.)</t>
  </si>
  <si>
    <t>Prihodi</t>
  </si>
  <si>
    <t>Rashodi</t>
  </si>
  <si>
    <t>RAZLIKA</t>
  </si>
  <si>
    <t>Izvor: 3 Vlastiti prihodi</t>
  </si>
  <si>
    <t>Preneseni prihodi</t>
  </si>
  <si>
    <t>Izvor: 4 Prihodi za posebne namjene</t>
  </si>
  <si>
    <t>Izvor: 4 Prihodi za decentralizirane funkcije - SŠ</t>
  </si>
  <si>
    <t xml:space="preserve">Izvor: 5 Pomoći </t>
  </si>
  <si>
    <t>Preneseni manjak</t>
  </si>
  <si>
    <t xml:space="preserve">Izvor: 6 Donacije </t>
  </si>
  <si>
    <t xml:space="preserve">SVEUKUPNI PRIHODI </t>
  </si>
  <si>
    <t>SVEUKUPNI RASHODI</t>
  </si>
  <si>
    <t>SVEUKUPNA RAZLIKA</t>
  </si>
  <si>
    <t>Financijski plan 
2022 . (2.)</t>
  </si>
  <si>
    <t>Ostvarenje 
preth. god.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</si>
</sst>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_ ;[Red]\-#,##0.00\ 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7.5"/>
      <color rgb="FF000000"/>
      <name val="Microsoft Sans Serif"/>
      <family val="2"/>
      <charset val="238"/>
    </font>
    <font>
      <sz val="10"/>
      <color rgb="FF0000FF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2"/>
      <color theme="1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"/>
      <name val="MS Sans Serif"/>
      <family val="2"/>
      <charset val="238"/>
    </font>
    <font>
      <sz val="14"/>
      <color theme="1"/>
      <name val="Calibri"/>
      <family val="2"/>
      <charset val="238"/>
      <scheme val="minor"/>
    </font>
    <font>
      <sz val="9"/>
      <color rgb="FF000000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9"/>
      <color theme="1"/>
      <name val="Verdana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88CEFA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37" fillId="0" borderId="0"/>
  </cellStyleXfs>
  <cellXfs count="175">
    <xf numFmtId="0" fontId="0" fillId="0" borderId="0" xfId="0"/>
    <xf numFmtId="0" fontId="18" fillId="0" borderId="0" xfId="0" applyFont="1" applyAlignment="1">
      <alignment horizontal="left" indent="1"/>
    </xf>
    <xf numFmtId="0" fontId="19" fillId="0" borderId="10" xfId="0" applyFont="1" applyBorder="1" applyAlignment="1">
      <alignment horizontal="center" vertical="center" wrapText="1"/>
    </xf>
    <xf numFmtId="4" fontId="18" fillId="0" borderId="0" xfId="0" applyNumberFormat="1" applyFont="1" applyAlignment="1">
      <alignment horizontal="left" indent="1"/>
    </xf>
    <xf numFmtId="4" fontId="21" fillId="33" borderId="11" xfId="0" applyNumberFormat="1" applyFont="1" applyFill="1" applyBorder="1" applyAlignment="1">
      <alignment horizontal="right" wrapText="1" indent="1"/>
    </xf>
    <xf numFmtId="4" fontId="20" fillId="33" borderId="11" xfId="0" applyNumberFormat="1" applyFont="1" applyFill="1" applyBorder="1" applyAlignment="1">
      <alignment horizontal="right" wrapText="1" indent="1"/>
    </xf>
    <xf numFmtId="4" fontId="23" fillId="33" borderId="11" xfId="0" applyNumberFormat="1" applyFont="1" applyFill="1" applyBorder="1" applyAlignment="1">
      <alignment horizontal="right" wrapText="1" indent="1"/>
    </xf>
    <xf numFmtId="4" fontId="21" fillId="36" borderId="11" xfId="0" applyNumberFormat="1" applyFont="1" applyFill="1" applyBorder="1" applyAlignment="1">
      <alignment horizontal="right" wrapText="1" indent="1"/>
    </xf>
    <xf numFmtId="4" fontId="22" fillId="34" borderId="11" xfId="0" applyNumberFormat="1" applyFont="1" applyFill="1" applyBorder="1" applyAlignment="1">
      <alignment horizontal="right" vertical="center" wrapText="1"/>
    </xf>
    <xf numFmtId="4" fontId="21" fillId="33" borderId="11" xfId="0" applyNumberFormat="1" applyFont="1" applyFill="1" applyBorder="1" applyAlignment="1">
      <alignment horizontal="right" vertical="center" wrapText="1"/>
    </xf>
    <xf numFmtId="4" fontId="21" fillId="35" borderId="11" xfId="0" applyNumberFormat="1" applyFont="1" applyFill="1" applyBorder="1" applyAlignment="1">
      <alignment horizontal="right" vertical="center" wrapText="1"/>
    </xf>
    <xf numFmtId="4" fontId="21" fillId="36" borderId="11" xfId="0" applyNumberFormat="1" applyFont="1" applyFill="1" applyBorder="1" applyAlignment="1">
      <alignment horizontal="right" vertical="center" wrapText="1"/>
    </xf>
    <xf numFmtId="4" fontId="23" fillId="33" borderId="11" xfId="0" applyNumberFormat="1" applyFont="1" applyFill="1" applyBorder="1" applyAlignment="1">
      <alignment horizontal="right" vertical="center" wrapText="1"/>
    </xf>
    <xf numFmtId="4" fontId="20" fillId="33" borderId="11" xfId="0" applyNumberFormat="1" applyFont="1" applyFill="1" applyBorder="1" applyAlignment="1">
      <alignment horizontal="right" vertical="center" wrapText="1"/>
    </xf>
    <xf numFmtId="4" fontId="25" fillId="33" borderId="11" xfId="0" applyNumberFormat="1" applyFont="1" applyFill="1" applyBorder="1" applyAlignment="1">
      <alignment horizontal="right" vertical="center" wrapText="1"/>
    </xf>
    <xf numFmtId="4" fontId="21" fillId="36" borderId="11" xfId="0" applyNumberFormat="1" applyFont="1" applyFill="1" applyBorder="1" applyAlignment="1">
      <alignment horizontal="left" vertical="center" wrapText="1"/>
    </xf>
    <xf numFmtId="4" fontId="21" fillId="33" borderId="11" xfId="0" applyNumberFormat="1" applyFont="1" applyFill="1" applyBorder="1" applyAlignment="1">
      <alignment horizontal="left" vertical="center" wrapText="1"/>
    </xf>
    <xf numFmtId="4" fontId="23" fillId="33" borderId="11" xfId="0" applyNumberFormat="1" applyFont="1" applyFill="1" applyBorder="1" applyAlignment="1">
      <alignment horizontal="left" vertical="center" wrapText="1"/>
    </xf>
    <xf numFmtId="4" fontId="20" fillId="33" borderId="11" xfId="0" applyNumberFormat="1" applyFont="1" applyFill="1" applyBorder="1" applyAlignment="1">
      <alignment horizontal="left" vertical="center" wrapText="1"/>
    </xf>
    <xf numFmtId="4" fontId="25" fillId="33" borderId="11" xfId="0" applyNumberFormat="1" applyFont="1" applyFill="1" applyBorder="1" applyAlignment="1">
      <alignment horizontal="left" vertical="center" wrapText="1"/>
    </xf>
    <xf numFmtId="4" fontId="18" fillId="0" borderId="0" xfId="0" applyNumberFormat="1" applyFont="1" applyAlignment="1">
      <alignment horizontal="left" vertical="center"/>
    </xf>
    <xf numFmtId="4" fontId="21" fillId="37" borderId="11" xfId="0" applyNumberFormat="1" applyFont="1" applyFill="1" applyBorder="1" applyAlignment="1">
      <alignment horizontal="right" vertical="center" wrapText="1"/>
    </xf>
    <xf numFmtId="4" fontId="21" fillId="37" borderId="11" xfId="0" applyNumberFormat="1" applyFont="1" applyFill="1" applyBorder="1" applyAlignment="1">
      <alignment horizontal="left" vertical="center" wrapText="1"/>
    </xf>
    <xf numFmtId="4" fontId="22" fillId="34" borderId="16" xfId="0" applyNumberFormat="1" applyFont="1" applyFill="1" applyBorder="1" applyAlignment="1">
      <alignment horizontal="right" vertical="center" wrapText="1"/>
    </xf>
    <xf numFmtId="0" fontId="21" fillId="37" borderId="15" xfId="0" applyFont="1" applyFill="1" applyBorder="1" applyAlignment="1">
      <alignment horizontal="left" wrapText="1" indent="1"/>
    </xf>
    <xf numFmtId="4" fontId="21" fillId="37" borderId="16" xfId="0" applyNumberFormat="1" applyFont="1" applyFill="1" applyBorder="1" applyAlignment="1">
      <alignment horizontal="right" vertical="center" wrapText="1"/>
    </xf>
    <xf numFmtId="0" fontId="21" fillId="35" borderId="15" xfId="0" applyFont="1" applyFill="1" applyBorder="1" applyAlignment="1">
      <alignment horizontal="left" wrapText="1" indent="1"/>
    </xf>
    <xf numFmtId="4" fontId="21" fillId="35" borderId="16" xfId="0" applyNumberFormat="1" applyFont="1" applyFill="1" applyBorder="1" applyAlignment="1">
      <alignment horizontal="right" vertical="center" wrapText="1"/>
    </xf>
    <xf numFmtId="0" fontId="21" fillId="36" borderId="15" xfId="0" applyFont="1" applyFill="1" applyBorder="1" applyAlignment="1">
      <alignment horizontal="left" wrapText="1" indent="3"/>
    </xf>
    <xf numFmtId="4" fontId="21" fillId="36" borderId="16" xfId="0" applyNumberFormat="1" applyFont="1" applyFill="1" applyBorder="1" applyAlignment="1">
      <alignment horizontal="right" vertical="center" wrapText="1"/>
    </xf>
    <xf numFmtId="0" fontId="21" fillId="33" borderId="15" xfId="0" applyFont="1" applyFill="1" applyBorder="1" applyAlignment="1">
      <alignment horizontal="left" wrapText="1" indent="4"/>
    </xf>
    <xf numFmtId="4" fontId="20" fillId="33" borderId="16" xfId="0" applyNumberFormat="1" applyFont="1" applyFill="1" applyBorder="1" applyAlignment="1">
      <alignment horizontal="right" vertical="center" wrapText="1"/>
    </xf>
    <xf numFmtId="0" fontId="23" fillId="33" borderId="15" xfId="0" applyFont="1" applyFill="1" applyBorder="1" applyAlignment="1">
      <alignment horizontal="left" wrapText="1" indent="5"/>
    </xf>
    <xf numFmtId="0" fontId="20" fillId="33" borderId="15" xfId="0" applyFont="1" applyFill="1" applyBorder="1" applyAlignment="1">
      <alignment horizontal="left" wrapText="1" indent="5"/>
    </xf>
    <xf numFmtId="4" fontId="21" fillId="33" borderId="16" xfId="0" applyNumberFormat="1" applyFont="1" applyFill="1" applyBorder="1" applyAlignment="1">
      <alignment horizontal="right" vertical="center" wrapText="1"/>
    </xf>
    <xf numFmtId="4" fontId="20" fillId="33" borderId="16" xfId="0" applyNumberFormat="1" applyFont="1" applyFill="1" applyBorder="1" applyAlignment="1">
      <alignment horizontal="left" vertical="center" wrapText="1"/>
    </xf>
    <xf numFmtId="4" fontId="21" fillId="33" borderId="16" xfId="0" applyNumberFormat="1" applyFont="1" applyFill="1" applyBorder="1" applyAlignment="1">
      <alignment horizontal="left" vertical="center" wrapText="1"/>
    </xf>
    <xf numFmtId="4" fontId="21" fillId="36" borderId="16" xfId="0" applyNumberFormat="1" applyFont="1" applyFill="1" applyBorder="1" applyAlignment="1">
      <alignment horizontal="left" vertical="center" wrapText="1"/>
    </xf>
    <xf numFmtId="0" fontId="25" fillId="33" borderId="15" xfId="0" applyFont="1" applyFill="1" applyBorder="1" applyAlignment="1">
      <alignment horizontal="left" wrapText="1" indent="2"/>
    </xf>
    <xf numFmtId="4" fontId="24" fillId="33" borderId="16" xfId="0" applyNumberFormat="1" applyFont="1" applyFill="1" applyBorder="1" applyAlignment="1">
      <alignment horizontal="left" vertical="center" wrapText="1"/>
    </xf>
    <xf numFmtId="4" fontId="20" fillId="36" borderId="16" xfId="0" applyNumberFormat="1" applyFont="1" applyFill="1" applyBorder="1" applyAlignment="1">
      <alignment horizontal="left" vertical="center" wrapText="1"/>
    </xf>
    <xf numFmtId="4" fontId="25" fillId="33" borderId="16" xfId="0" applyNumberFormat="1" applyFont="1" applyFill="1" applyBorder="1" applyAlignment="1">
      <alignment horizontal="right" vertical="center" wrapText="1"/>
    </xf>
    <xf numFmtId="0" fontId="20" fillId="33" borderId="17" xfId="0" applyFont="1" applyFill="1" applyBorder="1" applyAlignment="1">
      <alignment horizontal="left" wrapText="1" indent="5"/>
    </xf>
    <xf numFmtId="4" fontId="20" fillId="33" borderId="18" xfId="0" applyNumberFormat="1" applyFont="1" applyFill="1" applyBorder="1" applyAlignment="1">
      <alignment horizontal="left" vertical="center" wrapText="1"/>
    </xf>
    <xf numFmtId="4" fontId="20" fillId="33" borderId="18" xfId="0" applyNumberFormat="1" applyFont="1" applyFill="1" applyBorder="1" applyAlignment="1">
      <alignment horizontal="right" vertical="center" wrapText="1"/>
    </xf>
    <xf numFmtId="4" fontId="20" fillId="33" borderId="19" xfId="0" applyNumberFormat="1" applyFont="1" applyFill="1" applyBorder="1" applyAlignment="1">
      <alignment horizontal="left" vertical="center" wrapText="1"/>
    </xf>
    <xf numFmtId="0" fontId="22" fillId="34" borderId="15" xfId="0" applyFont="1" applyFill="1" applyBorder="1" applyAlignment="1">
      <alignment horizontal="left" vertical="center" wrapText="1" indent="1"/>
    </xf>
    <xf numFmtId="0" fontId="21" fillId="33" borderId="15" xfId="0" applyFont="1" applyFill="1" applyBorder="1" applyAlignment="1">
      <alignment horizontal="left" wrapText="1"/>
    </xf>
    <xf numFmtId="0" fontId="23" fillId="33" borderId="15" xfId="0" applyFont="1" applyFill="1" applyBorder="1" applyAlignment="1">
      <alignment horizontal="left" wrapText="1"/>
    </xf>
    <xf numFmtId="0" fontId="20" fillId="33" borderId="15" xfId="0" applyFont="1" applyFill="1" applyBorder="1" applyAlignment="1">
      <alignment horizontal="left" wrapText="1"/>
    </xf>
    <xf numFmtId="0" fontId="20" fillId="33" borderId="17" xfId="0" applyFont="1" applyFill="1" applyBorder="1" applyAlignment="1">
      <alignment horizontal="left" wrapText="1"/>
    </xf>
    <xf numFmtId="4" fontId="20" fillId="33" borderId="18" xfId="0" applyNumberFormat="1" applyFont="1" applyFill="1" applyBorder="1" applyAlignment="1">
      <alignment horizontal="right" wrapText="1" indent="1"/>
    </xf>
    <xf numFmtId="0" fontId="21" fillId="33" borderId="15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4" fontId="20" fillId="33" borderId="19" xfId="0" applyNumberFormat="1" applyFont="1" applyFill="1" applyBorder="1" applyAlignment="1">
      <alignment horizontal="right" vertical="center" wrapText="1"/>
    </xf>
    <xf numFmtId="4" fontId="23" fillId="0" borderId="11" xfId="0" applyNumberFormat="1" applyFont="1" applyFill="1" applyBorder="1" applyAlignment="1">
      <alignment horizontal="right" vertical="center" wrapText="1"/>
    </xf>
    <xf numFmtId="4" fontId="20" fillId="0" borderId="11" xfId="0" applyNumberFormat="1" applyFont="1" applyFill="1" applyBorder="1" applyAlignment="1">
      <alignment horizontal="right" vertical="center" wrapText="1"/>
    </xf>
    <xf numFmtId="4" fontId="20" fillId="33" borderId="11" xfId="0" applyNumberFormat="1" applyFont="1" applyFill="1" applyBorder="1" applyAlignment="1">
      <alignment horizontal="left" wrapText="1" indent="1"/>
    </xf>
    <xf numFmtId="4" fontId="21" fillId="33" borderId="11" xfId="0" applyNumberFormat="1" applyFont="1" applyFill="1" applyBorder="1" applyAlignment="1">
      <alignment horizontal="left" wrapText="1" indent="1"/>
    </xf>
    <xf numFmtId="4" fontId="23" fillId="33" borderId="11" xfId="0" applyNumberFormat="1" applyFont="1" applyFill="1" applyBorder="1" applyAlignment="1">
      <alignment horizontal="left" wrapText="1" indent="1"/>
    </xf>
    <xf numFmtId="0" fontId="21" fillId="33" borderId="15" xfId="0" applyFont="1" applyFill="1" applyBorder="1" applyAlignment="1">
      <alignment horizontal="left" wrapText="1" indent="1"/>
    </xf>
    <xf numFmtId="4" fontId="20" fillId="33" borderId="18" xfId="0" applyNumberFormat="1" applyFont="1" applyFill="1" applyBorder="1" applyAlignment="1">
      <alignment horizontal="left" wrapText="1" indent="1"/>
    </xf>
    <xf numFmtId="0" fontId="19" fillId="0" borderId="20" xfId="0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horizontal="center" vertical="center" wrapText="1"/>
    </xf>
    <xf numFmtId="4" fontId="19" fillId="0" borderId="22" xfId="0" applyNumberFormat="1" applyFont="1" applyBorder="1" applyAlignment="1">
      <alignment horizontal="center" vertical="center" wrapText="1"/>
    </xf>
    <xf numFmtId="4" fontId="20" fillId="33" borderId="16" xfId="0" applyNumberFormat="1" applyFont="1" applyFill="1" applyBorder="1" applyAlignment="1">
      <alignment horizontal="right" wrapText="1" indent="1"/>
    </xf>
    <xf numFmtId="4" fontId="20" fillId="33" borderId="16" xfId="0" applyNumberFormat="1" applyFont="1" applyFill="1" applyBorder="1" applyAlignment="1">
      <alignment horizontal="left" wrapText="1" indent="1"/>
    </xf>
    <xf numFmtId="4" fontId="20" fillId="33" borderId="19" xfId="0" applyNumberFormat="1" applyFont="1" applyFill="1" applyBorder="1" applyAlignment="1">
      <alignment horizontal="right" wrapText="1" indent="1"/>
    </xf>
    <xf numFmtId="4" fontId="21" fillId="33" borderId="16" xfId="0" applyNumberFormat="1" applyFont="1" applyFill="1" applyBorder="1" applyAlignment="1">
      <alignment horizontal="right" wrapText="1" indent="1"/>
    </xf>
    <xf numFmtId="0" fontId="28" fillId="34" borderId="15" xfId="0" applyFont="1" applyFill="1" applyBorder="1" applyAlignment="1">
      <alignment horizontal="left" vertical="center" wrapText="1"/>
    </xf>
    <xf numFmtId="4" fontId="28" fillId="34" borderId="11" xfId="0" applyNumberFormat="1" applyFont="1" applyFill="1" applyBorder="1" applyAlignment="1">
      <alignment horizontal="right" vertical="center" wrapText="1"/>
    </xf>
    <xf numFmtId="4" fontId="21" fillId="36" borderId="11" xfId="0" applyNumberFormat="1" applyFont="1" applyFill="1" applyBorder="1" applyAlignment="1">
      <alignment horizontal="left" wrapText="1" indent="1"/>
    </xf>
    <xf numFmtId="0" fontId="29" fillId="0" borderId="0" xfId="0" applyNumberFormat="1" applyFont="1" applyFill="1" applyBorder="1" applyAlignment="1" applyProtection="1"/>
    <xf numFmtId="0" fontId="33" fillId="0" borderId="24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164" fontId="32" fillId="0" borderId="23" xfId="0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 applyProtection="1"/>
    <xf numFmtId="164" fontId="32" fillId="0" borderId="23" xfId="0" applyNumberFormat="1" applyFont="1" applyBorder="1" applyAlignment="1">
      <alignment horizontal="right"/>
    </xf>
    <xf numFmtId="0" fontId="31" fillId="0" borderId="0" xfId="0" applyNumberFormat="1" applyFont="1" applyFill="1" applyBorder="1" applyAlignment="1" applyProtection="1"/>
    <xf numFmtId="3" fontId="31" fillId="0" borderId="0" xfId="0" applyNumberFormat="1" applyFont="1" applyFill="1" applyBorder="1" applyAlignment="1" applyProtection="1"/>
    <xf numFmtId="3" fontId="32" fillId="0" borderId="23" xfId="0" applyNumberFormat="1" applyFont="1" applyBorder="1" applyAlignment="1">
      <alignment horizontal="right"/>
    </xf>
    <xf numFmtId="0" fontId="35" fillId="0" borderId="0" xfId="0" applyNumberFormat="1" applyFont="1" applyFill="1" applyBorder="1" applyAlignment="1" applyProtection="1"/>
    <xf numFmtId="0" fontId="30" fillId="0" borderId="0" xfId="0" quotePrefix="1" applyNumberFormat="1" applyFont="1" applyFill="1" applyBorder="1" applyAlignment="1" applyProtection="1">
      <alignment horizontal="left" wrapText="1"/>
    </xf>
    <xf numFmtId="3" fontId="33" fillId="0" borderId="0" xfId="0" applyNumberFormat="1" applyFont="1" applyFill="1" applyBorder="1" applyAlignment="1" applyProtection="1"/>
    <xf numFmtId="164" fontId="32" fillId="38" borderId="23" xfId="0" applyNumberFormat="1" applyFont="1" applyFill="1" applyBorder="1" applyAlignment="1">
      <alignment horizontal="right"/>
    </xf>
    <xf numFmtId="0" fontId="32" fillId="0" borderId="30" xfId="0" quotePrefix="1" applyFont="1" applyBorder="1" applyAlignment="1">
      <alignment horizont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34" fillId="38" borderId="33" xfId="0" applyNumberFormat="1" applyFont="1" applyFill="1" applyBorder="1" applyAlignment="1" applyProtection="1">
      <alignment horizontal="left" wrapText="1"/>
    </xf>
    <xf numFmtId="164" fontId="32" fillId="38" borderId="28" xfId="0" applyNumberFormat="1" applyFont="1" applyFill="1" applyBorder="1" applyAlignment="1">
      <alignment horizontal="right"/>
    </xf>
    <xf numFmtId="164" fontId="32" fillId="38" borderId="29" xfId="0" applyNumberFormat="1" applyFont="1" applyFill="1" applyBorder="1" applyAlignment="1">
      <alignment horizontal="right"/>
    </xf>
    <xf numFmtId="0" fontId="34" fillId="0" borderId="34" xfId="0" applyNumberFormat="1" applyFont="1" applyFill="1" applyBorder="1" applyAlignment="1" applyProtection="1">
      <alignment horizontal="left" wrapText="1"/>
    </xf>
    <xf numFmtId="164" fontId="32" fillId="0" borderId="35" xfId="0" applyNumberFormat="1" applyFont="1" applyFill="1" applyBorder="1" applyAlignment="1">
      <alignment horizontal="right"/>
    </xf>
    <xf numFmtId="0" fontId="34" fillId="0" borderId="34" xfId="0" quotePrefix="1" applyFont="1" applyFill="1" applyBorder="1" applyAlignment="1">
      <alignment horizontal="left"/>
    </xf>
    <xf numFmtId="0" fontId="34" fillId="38" borderId="34" xfId="0" applyFont="1" applyFill="1" applyBorder="1" applyAlignment="1">
      <alignment horizontal="left"/>
    </xf>
    <xf numFmtId="164" fontId="32" fillId="38" borderId="35" xfId="0" applyNumberFormat="1" applyFont="1" applyFill="1" applyBorder="1" applyAlignment="1">
      <alignment horizontal="right"/>
    </xf>
    <xf numFmtId="0" fontId="34" fillId="0" borderId="34" xfId="0" quotePrefix="1" applyNumberFormat="1" applyFont="1" applyFill="1" applyBorder="1" applyAlignment="1" applyProtection="1">
      <alignment horizontal="left" wrapText="1"/>
    </xf>
    <xf numFmtId="0" fontId="34" fillId="0" borderId="34" xfId="0" quotePrefix="1" applyFont="1" applyBorder="1" applyAlignment="1">
      <alignment horizontal="left"/>
    </xf>
    <xf numFmtId="164" fontId="32" fillId="0" borderId="35" xfId="0" applyNumberFormat="1" applyFont="1" applyBorder="1" applyAlignment="1">
      <alignment horizontal="right"/>
    </xf>
    <xf numFmtId="0" fontId="34" fillId="38" borderId="36" xfId="0" quotePrefix="1" applyNumberFormat="1" applyFont="1" applyFill="1" applyBorder="1" applyAlignment="1" applyProtection="1">
      <alignment horizontal="left" wrapText="1"/>
    </xf>
    <xf numFmtId="164" fontId="32" fillId="38" borderId="37" xfId="0" applyNumberFormat="1" applyFont="1" applyFill="1" applyBorder="1" applyAlignment="1" applyProtection="1">
      <alignment horizontal="right" wrapText="1"/>
    </xf>
    <xf numFmtId="165" fontId="34" fillId="38" borderId="37" xfId="0" applyNumberFormat="1" applyFont="1" applyFill="1" applyBorder="1" applyAlignment="1" applyProtection="1">
      <alignment horizontal="right" wrapText="1"/>
    </xf>
    <xf numFmtId="165" fontId="34" fillId="38" borderId="38" xfId="0" applyNumberFormat="1" applyFont="1" applyFill="1" applyBorder="1" applyAlignment="1" applyProtection="1">
      <alignment horizontal="right" wrapText="1"/>
    </xf>
    <xf numFmtId="0" fontId="32" fillId="36" borderId="33" xfId="0" applyNumberFormat="1" applyFont="1" applyFill="1" applyBorder="1" applyAlignment="1" applyProtection="1">
      <alignment horizontal="left" wrapText="1"/>
    </xf>
    <xf numFmtId="164" fontId="32" fillId="36" borderId="28" xfId="0" quotePrefix="1" applyNumberFormat="1" applyFont="1" applyFill="1" applyBorder="1" applyAlignment="1">
      <alignment horizontal="right"/>
    </xf>
    <xf numFmtId="164" fontId="32" fillId="36" borderId="29" xfId="0" applyNumberFormat="1" applyFont="1" applyFill="1" applyBorder="1" applyAlignment="1" applyProtection="1">
      <alignment horizontal="right" wrapText="1"/>
    </xf>
    <xf numFmtId="0" fontId="32" fillId="38" borderId="36" xfId="0" applyNumberFormat="1" applyFont="1" applyFill="1" applyBorder="1" applyAlignment="1" applyProtection="1">
      <alignment horizontal="left" wrapText="1"/>
    </xf>
    <xf numFmtId="164" fontId="32" fillId="38" borderId="37" xfId="0" quotePrefix="1" applyNumberFormat="1" applyFont="1" applyFill="1" applyBorder="1" applyAlignment="1">
      <alignment horizontal="right"/>
    </xf>
    <xf numFmtId="164" fontId="32" fillId="38" borderId="38" xfId="0" applyNumberFormat="1" applyFont="1" applyFill="1" applyBorder="1" applyAlignment="1" applyProtection="1">
      <alignment horizontal="right" wrapText="1"/>
    </xf>
    <xf numFmtId="0" fontId="34" fillId="0" borderId="33" xfId="0" applyNumberFormat="1" applyFont="1" applyFill="1" applyBorder="1" applyAlignment="1" applyProtection="1">
      <alignment horizontal="left" wrapText="1"/>
    </xf>
    <xf numFmtId="3" fontId="32" fillId="0" borderId="28" xfId="0" applyNumberFormat="1" applyFont="1" applyBorder="1" applyAlignment="1">
      <alignment horizontal="right"/>
    </xf>
    <xf numFmtId="3" fontId="32" fillId="0" borderId="29" xfId="0" applyNumberFormat="1" applyFont="1" applyBorder="1" applyAlignment="1">
      <alignment horizontal="right"/>
    </xf>
    <xf numFmtId="3" fontId="32" fillId="0" borderId="35" xfId="0" applyNumberFormat="1" applyFont="1" applyBorder="1" applyAlignment="1">
      <alignment horizontal="right"/>
    </xf>
    <xf numFmtId="3" fontId="32" fillId="38" borderId="37" xfId="0" applyNumberFormat="1" applyFont="1" applyFill="1" applyBorder="1" applyAlignment="1">
      <alignment horizontal="right"/>
    </xf>
    <xf numFmtId="3" fontId="32" fillId="38" borderId="38" xfId="0" applyNumberFormat="1" applyFont="1" applyFill="1" applyBorder="1" applyAlignment="1">
      <alignment horizontal="right"/>
    </xf>
    <xf numFmtId="0" fontId="34" fillId="0" borderId="30" xfId="0" quotePrefix="1" applyNumberFormat="1" applyFont="1" applyFill="1" applyBorder="1" applyAlignment="1" applyProtection="1">
      <alignment horizontal="left" wrapText="1"/>
    </xf>
    <xf numFmtId="3" fontId="32" fillId="0" borderId="31" xfId="0" applyNumberFormat="1" applyFont="1" applyBorder="1" applyAlignment="1">
      <alignment horizontal="right"/>
    </xf>
    <xf numFmtId="3" fontId="32" fillId="0" borderId="32" xfId="0" applyNumberFormat="1" applyFont="1" applyBorder="1" applyAlignment="1">
      <alignment horizontal="right"/>
    </xf>
    <xf numFmtId="0" fontId="19" fillId="0" borderId="42" xfId="0" applyFont="1" applyBorder="1" applyAlignment="1">
      <alignment horizontal="center" vertical="center" wrapText="1"/>
    </xf>
    <xf numFmtId="4" fontId="19" fillId="0" borderId="43" xfId="0" applyNumberFormat="1" applyFont="1" applyBorder="1" applyAlignment="1">
      <alignment horizontal="center" vertical="center" wrapText="1"/>
    </xf>
    <xf numFmtId="4" fontId="19" fillId="0" borderId="44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0" fillId="0" borderId="15" xfId="0" applyFont="1" applyFill="1" applyBorder="1" applyAlignment="1">
      <alignment horizontal="left" wrapText="1" indent="4"/>
    </xf>
    <xf numFmtId="4" fontId="20" fillId="0" borderId="45" xfId="0" applyNumberFormat="1" applyFont="1" applyFill="1" applyBorder="1" applyAlignment="1">
      <alignment vertical="center" wrapText="1"/>
    </xf>
    <xf numFmtId="4" fontId="20" fillId="0" borderId="45" xfId="0" applyNumberFormat="1" applyFont="1" applyFill="1" applyBorder="1" applyAlignment="1">
      <alignment horizontal="right" vertical="center" wrapText="1"/>
    </xf>
    <xf numFmtId="4" fontId="20" fillId="0" borderId="45" xfId="0" applyNumberFormat="1" applyFont="1" applyFill="1" applyBorder="1" applyAlignment="1">
      <alignment horizontal="center" vertical="center" wrapText="1"/>
    </xf>
    <xf numFmtId="4" fontId="39" fillId="0" borderId="46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indent="1"/>
    </xf>
    <xf numFmtId="0" fontId="21" fillId="0" borderId="15" xfId="0" applyFont="1" applyFill="1" applyBorder="1" applyAlignment="1">
      <alignment horizontal="left" wrapText="1" indent="4"/>
    </xf>
    <xf numFmtId="4" fontId="21" fillId="0" borderId="45" xfId="0" applyNumberFormat="1" applyFont="1" applyFill="1" applyBorder="1" applyAlignment="1">
      <alignment vertical="center" wrapText="1"/>
    </xf>
    <xf numFmtId="4" fontId="21" fillId="0" borderId="45" xfId="0" applyNumberFormat="1" applyFont="1" applyFill="1" applyBorder="1" applyAlignment="1">
      <alignment horizontal="right" vertical="center" wrapText="1"/>
    </xf>
    <xf numFmtId="4" fontId="21" fillId="0" borderId="45" xfId="0" applyNumberFormat="1" applyFont="1" applyFill="1" applyBorder="1" applyAlignment="1">
      <alignment horizontal="center" vertical="center" wrapText="1"/>
    </xf>
    <xf numFmtId="4" fontId="40" fillId="0" borderId="46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 indent="1"/>
    </xf>
    <xf numFmtId="4" fontId="18" fillId="0" borderId="0" xfId="0" applyNumberFormat="1" applyFont="1" applyFill="1" applyAlignment="1"/>
    <xf numFmtId="0" fontId="21" fillId="0" borderId="42" xfId="0" applyFont="1" applyFill="1" applyBorder="1" applyAlignment="1">
      <alignment horizontal="left" wrapText="1" indent="4"/>
    </xf>
    <xf numFmtId="4" fontId="21" fillId="0" borderId="43" xfId="0" applyNumberFormat="1" applyFont="1" applyFill="1" applyBorder="1" applyAlignment="1">
      <alignment vertical="center" wrapText="1"/>
    </xf>
    <xf numFmtId="4" fontId="21" fillId="0" borderId="43" xfId="0" applyNumberFormat="1" applyFont="1" applyFill="1" applyBorder="1" applyAlignment="1">
      <alignment horizontal="right" vertical="center" wrapText="1"/>
    </xf>
    <xf numFmtId="4" fontId="21" fillId="0" borderId="43" xfId="0" applyNumberFormat="1" applyFont="1" applyFill="1" applyBorder="1" applyAlignment="1">
      <alignment horizontal="center" vertical="center" wrapText="1"/>
    </xf>
    <xf numFmtId="4" fontId="40" fillId="0" borderId="44" xfId="0" applyNumberFormat="1" applyFont="1" applyFill="1" applyBorder="1" applyAlignment="1">
      <alignment horizontal="center" vertical="center" wrapText="1"/>
    </xf>
    <xf numFmtId="4" fontId="18" fillId="0" borderId="0" xfId="0" applyNumberFormat="1" applyFont="1" applyFill="1" applyAlignment="1">
      <alignment horizontal="left" indent="1"/>
    </xf>
    <xf numFmtId="0" fontId="21" fillId="0" borderId="17" xfId="0" applyFont="1" applyFill="1" applyBorder="1" applyAlignment="1">
      <alignment horizontal="left" wrapText="1" indent="4"/>
    </xf>
    <xf numFmtId="4" fontId="21" fillId="0" borderId="47" xfId="0" applyNumberFormat="1" applyFont="1" applyFill="1" applyBorder="1" applyAlignment="1">
      <alignment vertical="center" wrapText="1"/>
    </xf>
    <xf numFmtId="4" fontId="21" fillId="0" borderId="47" xfId="0" applyNumberFormat="1" applyFont="1" applyFill="1" applyBorder="1" applyAlignment="1">
      <alignment horizontal="right" vertical="center" wrapText="1"/>
    </xf>
    <xf numFmtId="4" fontId="21" fillId="0" borderId="47" xfId="0" applyNumberFormat="1" applyFont="1" applyFill="1" applyBorder="1" applyAlignment="1">
      <alignment horizontal="center" vertical="center" wrapText="1"/>
    </xf>
    <xf numFmtId="4" fontId="40" fillId="0" borderId="48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4" fontId="18" fillId="0" borderId="0" xfId="0" applyNumberFormat="1" applyFont="1" applyAlignment="1">
      <alignment horizontal="right" vertical="center"/>
    </xf>
    <xf numFmtId="4" fontId="18" fillId="0" borderId="0" xfId="0" applyNumberFormat="1" applyFont="1" applyAlignment="1">
      <alignment horizontal="center" vertical="center"/>
    </xf>
    <xf numFmtId="0" fontId="21" fillId="38" borderId="15" xfId="0" applyFont="1" applyFill="1" applyBorder="1" applyAlignment="1">
      <alignment horizontal="left" wrapText="1" indent="3"/>
    </xf>
    <xf numFmtId="4" fontId="21" fillId="38" borderId="45" xfId="0" applyNumberFormat="1" applyFont="1" applyFill="1" applyBorder="1" applyAlignment="1">
      <alignment vertical="center" wrapText="1"/>
    </xf>
    <xf numFmtId="4" fontId="21" fillId="38" borderId="45" xfId="0" applyNumberFormat="1" applyFont="1" applyFill="1" applyBorder="1" applyAlignment="1">
      <alignment horizontal="right" vertical="center" wrapText="1"/>
    </xf>
    <xf numFmtId="4" fontId="21" fillId="38" borderId="45" xfId="0" applyNumberFormat="1" applyFont="1" applyFill="1" applyBorder="1" applyAlignment="1">
      <alignment horizontal="center" vertical="center" wrapText="1"/>
    </xf>
    <xf numFmtId="4" fontId="39" fillId="38" borderId="46" xfId="0" applyNumberFormat="1" applyFont="1" applyFill="1" applyBorder="1" applyAlignment="1">
      <alignment horizontal="center" vertical="center" wrapText="1"/>
    </xf>
    <xf numFmtId="4" fontId="41" fillId="0" borderId="0" xfId="0" applyNumberFormat="1" applyFont="1" applyFill="1" applyAlignment="1">
      <alignment horizontal="left" indent="1"/>
    </xf>
    <xf numFmtId="4" fontId="21" fillId="37" borderId="47" xfId="0" applyNumberFormat="1" applyFont="1" applyFill="1" applyBorder="1" applyAlignment="1">
      <alignment horizontal="right" vertical="center" wrapText="1"/>
    </xf>
    <xf numFmtId="4" fontId="28" fillId="34" borderId="16" xfId="0" applyNumberFormat="1" applyFont="1" applyFill="1" applyBorder="1" applyAlignment="1">
      <alignment horizontal="right" vertical="center" wrapText="1"/>
    </xf>
    <xf numFmtId="4" fontId="21" fillId="36" borderId="16" xfId="0" applyNumberFormat="1" applyFont="1" applyFill="1" applyBorder="1" applyAlignment="1">
      <alignment horizontal="right" wrapText="1" indent="1"/>
    </xf>
    <xf numFmtId="4" fontId="21" fillId="0" borderId="11" xfId="0" applyNumberFormat="1" applyFont="1" applyFill="1" applyBorder="1" applyAlignment="1">
      <alignment horizontal="left" wrapText="1" indent="1"/>
    </xf>
    <xf numFmtId="4" fontId="20" fillId="0" borderId="11" xfId="0" applyNumberFormat="1" applyFont="1" applyFill="1" applyBorder="1" applyAlignment="1">
      <alignment horizontal="left" wrapText="1" indent="1"/>
    </xf>
    <xf numFmtId="0" fontId="30" fillId="0" borderId="0" xfId="0" quotePrefix="1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0" fillId="0" borderId="25" xfId="42" applyNumberFormat="1" applyFont="1" applyFill="1" applyBorder="1" applyAlignment="1" applyProtection="1">
      <alignment horizontal="center" vertical="center" wrapText="1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Normalno 3" xfId="42" xr:uid="{00000000-0005-0000-0000-000024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colors>
    <mruColors>
      <color rgb="FF88CEFA"/>
      <color rgb="FF88FAE7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workbookViewId="0">
      <selection activeCell="C16" sqref="C16"/>
    </sheetView>
  </sheetViews>
  <sheetFormatPr defaultColWidth="11.44140625" defaultRowHeight="13.2" x14ac:dyDescent="0.25"/>
  <cols>
    <col min="1" max="1" width="69.6640625" style="72" customWidth="1"/>
    <col min="2" max="4" width="19.88671875" style="72" customWidth="1"/>
    <col min="5" max="5" width="11.44140625" style="72"/>
    <col min="6" max="6" width="16.33203125" style="72" bestFit="1" customWidth="1"/>
    <col min="7" max="7" width="21.6640625" style="72" bestFit="1" customWidth="1"/>
    <col min="8" max="252" width="11.44140625" style="72"/>
    <col min="253" max="254" width="4.33203125" style="72" customWidth="1"/>
    <col min="255" max="255" width="5.5546875" style="72" customWidth="1"/>
    <col min="256" max="256" width="5.33203125" style="72" customWidth="1"/>
    <col min="257" max="257" width="44.6640625" style="72" customWidth="1"/>
    <col min="258" max="258" width="15.88671875" style="72" bestFit="1" customWidth="1"/>
    <col min="259" max="259" width="17.33203125" style="72" customWidth="1"/>
    <col min="260" max="260" width="16.6640625" style="72" customWidth="1"/>
    <col min="261" max="261" width="11.44140625" style="72"/>
    <col min="262" max="262" width="16.33203125" style="72" bestFit="1" customWidth="1"/>
    <col min="263" max="263" width="21.6640625" style="72" bestFit="1" customWidth="1"/>
    <col min="264" max="508" width="11.44140625" style="72"/>
    <col min="509" max="510" width="4.33203125" style="72" customWidth="1"/>
    <col min="511" max="511" width="5.5546875" style="72" customWidth="1"/>
    <col min="512" max="512" width="5.33203125" style="72" customWidth="1"/>
    <col min="513" max="513" width="44.6640625" style="72" customWidth="1"/>
    <col min="514" max="514" width="15.88671875" style="72" bestFit="1" customWidth="1"/>
    <col min="515" max="515" width="17.33203125" style="72" customWidth="1"/>
    <col min="516" max="516" width="16.6640625" style="72" customWidth="1"/>
    <col min="517" max="517" width="11.44140625" style="72"/>
    <col min="518" max="518" width="16.33203125" style="72" bestFit="1" customWidth="1"/>
    <col min="519" max="519" width="21.6640625" style="72" bestFit="1" customWidth="1"/>
    <col min="520" max="764" width="11.44140625" style="72"/>
    <col min="765" max="766" width="4.33203125" style="72" customWidth="1"/>
    <col min="767" max="767" width="5.5546875" style="72" customWidth="1"/>
    <col min="768" max="768" width="5.33203125" style="72" customWidth="1"/>
    <col min="769" max="769" width="44.6640625" style="72" customWidth="1"/>
    <col min="770" max="770" width="15.88671875" style="72" bestFit="1" customWidth="1"/>
    <col min="771" max="771" width="17.33203125" style="72" customWidth="1"/>
    <col min="772" max="772" width="16.6640625" style="72" customWidth="1"/>
    <col min="773" max="773" width="11.44140625" style="72"/>
    <col min="774" max="774" width="16.33203125" style="72" bestFit="1" customWidth="1"/>
    <col min="775" max="775" width="21.6640625" style="72" bestFit="1" customWidth="1"/>
    <col min="776" max="1020" width="11.44140625" style="72"/>
    <col min="1021" max="1022" width="4.33203125" style="72" customWidth="1"/>
    <col min="1023" max="1023" width="5.5546875" style="72" customWidth="1"/>
    <col min="1024" max="1024" width="5.33203125" style="72" customWidth="1"/>
    <col min="1025" max="1025" width="44.6640625" style="72" customWidth="1"/>
    <col min="1026" max="1026" width="15.88671875" style="72" bestFit="1" customWidth="1"/>
    <col min="1027" max="1027" width="17.33203125" style="72" customWidth="1"/>
    <col min="1028" max="1028" width="16.6640625" style="72" customWidth="1"/>
    <col min="1029" max="1029" width="11.44140625" style="72"/>
    <col min="1030" max="1030" width="16.33203125" style="72" bestFit="1" customWidth="1"/>
    <col min="1031" max="1031" width="21.6640625" style="72" bestFit="1" customWidth="1"/>
    <col min="1032" max="1276" width="11.44140625" style="72"/>
    <col min="1277" max="1278" width="4.33203125" style="72" customWidth="1"/>
    <col min="1279" max="1279" width="5.5546875" style="72" customWidth="1"/>
    <col min="1280" max="1280" width="5.33203125" style="72" customWidth="1"/>
    <col min="1281" max="1281" width="44.6640625" style="72" customWidth="1"/>
    <col min="1282" max="1282" width="15.88671875" style="72" bestFit="1" customWidth="1"/>
    <col min="1283" max="1283" width="17.33203125" style="72" customWidth="1"/>
    <col min="1284" max="1284" width="16.6640625" style="72" customWidth="1"/>
    <col min="1285" max="1285" width="11.44140625" style="72"/>
    <col min="1286" max="1286" width="16.33203125" style="72" bestFit="1" customWidth="1"/>
    <col min="1287" max="1287" width="21.6640625" style="72" bestFit="1" customWidth="1"/>
    <col min="1288" max="1532" width="11.44140625" style="72"/>
    <col min="1533" max="1534" width="4.33203125" style="72" customWidth="1"/>
    <col min="1535" max="1535" width="5.5546875" style="72" customWidth="1"/>
    <col min="1536" max="1536" width="5.33203125" style="72" customWidth="1"/>
    <col min="1537" max="1537" width="44.6640625" style="72" customWidth="1"/>
    <col min="1538" max="1538" width="15.88671875" style="72" bestFit="1" customWidth="1"/>
    <col min="1539" max="1539" width="17.33203125" style="72" customWidth="1"/>
    <col min="1540" max="1540" width="16.6640625" style="72" customWidth="1"/>
    <col min="1541" max="1541" width="11.44140625" style="72"/>
    <col min="1542" max="1542" width="16.33203125" style="72" bestFit="1" customWidth="1"/>
    <col min="1543" max="1543" width="21.6640625" style="72" bestFit="1" customWidth="1"/>
    <col min="1544" max="1788" width="11.44140625" style="72"/>
    <col min="1789" max="1790" width="4.33203125" style="72" customWidth="1"/>
    <col min="1791" max="1791" width="5.5546875" style="72" customWidth="1"/>
    <col min="1792" max="1792" width="5.33203125" style="72" customWidth="1"/>
    <col min="1793" max="1793" width="44.6640625" style="72" customWidth="1"/>
    <col min="1794" max="1794" width="15.88671875" style="72" bestFit="1" customWidth="1"/>
    <col min="1795" max="1795" width="17.33203125" style="72" customWidth="1"/>
    <col min="1796" max="1796" width="16.6640625" style="72" customWidth="1"/>
    <col min="1797" max="1797" width="11.44140625" style="72"/>
    <col min="1798" max="1798" width="16.33203125" style="72" bestFit="1" customWidth="1"/>
    <col min="1799" max="1799" width="21.6640625" style="72" bestFit="1" customWidth="1"/>
    <col min="1800" max="2044" width="11.44140625" style="72"/>
    <col min="2045" max="2046" width="4.33203125" style="72" customWidth="1"/>
    <col min="2047" max="2047" width="5.5546875" style="72" customWidth="1"/>
    <col min="2048" max="2048" width="5.33203125" style="72" customWidth="1"/>
    <col min="2049" max="2049" width="44.6640625" style="72" customWidth="1"/>
    <col min="2050" max="2050" width="15.88671875" style="72" bestFit="1" customWidth="1"/>
    <col min="2051" max="2051" width="17.33203125" style="72" customWidth="1"/>
    <col min="2052" max="2052" width="16.6640625" style="72" customWidth="1"/>
    <col min="2053" max="2053" width="11.44140625" style="72"/>
    <col min="2054" max="2054" width="16.33203125" style="72" bestFit="1" customWidth="1"/>
    <col min="2055" max="2055" width="21.6640625" style="72" bestFit="1" customWidth="1"/>
    <col min="2056" max="2300" width="11.44140625" style="72"/>
    <col min="2301" max="2302" width="4.33203125" style="72" customWidth="1"/>
    <col min="2303" max="2303" width="5.5546875" style="72" customWidth="1"/>
    <col min="2304" max="2304" width="5.33203125" style="72" customWidth="1"/>
    <col min="2305" max="2305" width="44.6640625" style="72" customWidth="1"/>
    <col min="2306" max="2306" width="15.88671875" style="72" bestFit="1" customWidth="1"/>
    <col min="2307" max="2307" width="17.33203125" style="72" customWidth="1"/>
    <col min="2308" max="2308" width="16.6640625" style="72" customWidth="1"/>
    <col min="2309" max="2309" width="11.44140625" style="72"/>
    <col min="2310" max="2310" width="16.33203125" style="72" bestFit="1" customWidth="1"/>
    <col min="2311" max="2311" width="21.6640625" style="72" bestFit="1" customWidth="1"/>
    <col min="2312" max="2556" width="11.44140625" style="72"/>
    <col min="2557" max="2558" width="4.33203125" style="72" customWidth="1"/>
    <col min="2559" max="2559" width="5.5546875" style="72" customWidth="1"/>
    <col min="2560" max="2560" width="5.33203125" style="72" customWidth="1"/>
    <col min="2561" max="2561" width="44.6640625" style="72" customWidth="1"/>
    <col min="2562" max="2562" width="15.88671875" style="72" bestFit="1" customWidth="1"/>
    <col min="2563" max="2563" width="17.33203125" style="72" customWidth="1"/>
    <col min="2564" max="2564" width="16.6640625" style="72" customWidth="1"/>
    <col min="2565" max="2565" width="11.44140625" style="72"/>
    <col min="2566" max="2566" width="16.33203125" style="72" bestFit="1" customWidth="1"/>
    <col min="2567" max="2567" width="21.6640625" style="72" bestFit="1" customWidth="1"/>
    <col min="2568" max="2812" width="11.44140625" style="72"/>
    <col min="2813" max="2814" width="4.33203125" style="72" customWidth="1"/>
    <col min="2815" max="2815" width="5.5546875" style="72" customWidth="1"/>
    <col min="2816" max="2816" width="5.33203125" style="72" customWidth="1"/>
    <col min="2817" max="2817" width="44.6640625" style="72" customWidth="1"/>
    <col min="2818" max="2818" width="15.88671875" style="72" bestFit="1" customWidth="1"/>
    <col min="2819" max="2819" width="17.33203125" style="72" customWidth="1"/>
    <col min="2820" max="2820" width="16.6640625" style="72" customWidth="1"/>
    <col min="2821" max="2821" width="11.44140625" style="72"/>
    <col min="2822" max="2822" width="16.33203125" style="72" bestFit="1" customWidth="1"/>
    <col min="2823" max="2823" width="21.6640625" style="72" bestFit="1" customWidth="1"/>
    <col min="2824" max="3068" width="11.44140625" style="72"/>
    <col min="3069" max="3070" width="4.33203125" style="72" customWidth="1"/>
    <col min="3071" max="3071" width="5.5546875" style="72" customWidth="1"/>
    <col min="3072" max="3072" width="5.33203125" style="72" customWidth="1"/>
    <col min="3073" max="3073" width="44.6640625" style="72" customWidth="1"/>
    <col min="3074" max="3074" width="15.88671875" style="72" bestFit="1" customWidth="1"/>
    <col min="3075" max="3075" width="17.33203125" style="72" customWidth="1"/>
    <col min="3076" max="3076" width="16.6640625" style="72" customWidth="1"/>
    <col min="3077" max="3077" width="11.44140625" style="72"/>
    <col min="3078" max="3078" width="16.33203125" style="72" bestFit="1" customWidth="1"/>
    <col min="3079" max="3079" width="21.6640625" style="72" bestFit="1" customWidth="1"/>
    <col min="3080" max="3324" width="11.44140625" style="72"/>
    <col min="3325" max="3326" width="4.33203125" style="72" customWidth="1"/>
    <col min="3327" max="3327" width="5.5546875" style="72" customWidth="1"/>
    <col min="3328" max="3328" width="5.33203125" style="72" customWidth="1"/>
    <col min="3329" max="3329" width="44.6640625" style="72" customWidth="1"/>
    <col min="3330" max="3330" width="15.88671875" style="72" bestFit="1" customWidth="1"/>
    <col min="3331" max="3331" width="17.33203125" style="72" customWidth="1"/>
    <col min="3332" max="3332" width="16.6640625" style="72" customWidth="1"/>
    <col min="3333" max="3333" width="11.44140625" style="72"/>
    <col min="3334" max="3334" width="16.33203125" style="72" bestFit="1" customWidth="1"/>
    <col min="3335" max="3335" width="21.6640625" style="72" bestFit="1" customWidth="1"/>
    <col min="3336" max="3580" width="11.44140625" style="72"/>
    <col min="3581" max="3582" width="4.33203125" style="72" customWidth="1"/>
    <col min="3583" max="3583" width="5.5546875" style="72" customWidth="1"/>
    <col min="3584" max="3584" width="5.33203125" style="72" customWidth="1"/>
    <col min="3585" max="3585" width="44.6640625" style="72" customWidth="1"/>
    <col min="3586" max="3586" width="15.88671875" style="72" bestFit="1" customWidth="1"/>
    <col min="3587" max="3587" width="17.33203125" style="72" customWidth="1"/>
    <col min="3588" max="3588" width="16.6640625" style="72" customWidth="1"/>
    <col min="3589" max="3589" width="11.44140625" style="72"/>
    <col min="3590" max="3590" width="16.33203125" style="72" bestFit="1" customWidth="1"/>
    <col min="3591" max="3591" width="21.6640625" style="72" bestFit="1" customWidth="1"/>
    <col min="3592" max="3836" width="11.44140625" style="72"/>
    <col min="3837" max="3838" width="4.33203125" style="72" customWidth="1"/>
    <col min="3839" max="3839" width="5.5546875" style="72" customWidth="1"/>
    <col min="3840" max="3840" width="5.33203125" style="72" customWidth="1"/>
    <col min="3841" max="3841" width="44.6640625" style="72" customWidth="1"/>
    <col min="3842" max="3842" width="15.88671875" style="72" bestFit="1" customWidth="1"/>
    <col min="3843" max="3843" width="17.33203125" style="72" customWidth="1"/>
    <col min="3844" max="3844" width="16.6640625" style="72" customWidth="1"/>
    <col min="3845" max="3845" width="11.44140625" style="72"/>
    <col min="3846" max="3846" width="16.33203125" style="72" bestFit="1" customWidth="1"/>
    <col min="3847" max="3847" width="21.6640625" style="72" bestFit="1" customWidth="1"/>
    <col min="3848" max="4092" width="11.44140625" style="72"/>
    <col min="4093" max="4094" width="4.33203125" style="72" customWidth="1"/>
    <col min="4095" max="4095" width="5.5546875" style="72" customWidth="1"/>
    <col min="4096" max="4096" width="5.33203125" style="72" customWidth="1"/>
    <col min="4097" max="4097" width="44.6640625" style="72" customWidth="1"/>
    <col min="4098" max="4098" width="15.88671875" style="72" bestFit="1" customWidth="1"/>
    <col min="4099" max="4099" width="17.33203125" style="72" customWidth="1"/>
    <col min="4100" max="4100" width="16.6640625" style="72" customWidth="1"/>
    <col min="4101" max="4101" width="11.44140625" style="72"/>
    <col min="4102" max="4102" width="16.33203125" style="72" bestFit="1" customWidth="1"/>
    <col min="4103" max="4103" width="21.6640625" style="72" bestFit="1" customWidth="1"/>
    <col min="4104" max="4348" width="11.44140625" style="72"/>
    <col min="4349" max="4350" width="4.33203125" style="72" customWidth="1"/>
    <col min="4351" max="4351" width="5.5546875" style="72" customWidth="1"/>
    <col min="4352" max="4352" width="5.33203125" style="72" customWidth="1"/>
    <col min="4353" max="4353" width="44.6640625" style="72" customWidth="1"/>
    <col min="4354" max="4354" width="15.88671875" style="72" bestFit="1" customWidth="1"/>
    <col min="4355" max="4355" width="17.33203125" style="72" customWidth="1"/>
    <col min="4356" max="4356" width="16.6640625" style="72" customWidth="1"/>
    <col min="4357" max="4357" width="11.44140625" style="72"/>
    <col min="4358" max="4358" width="16.33203125" style="72" bestFit="1" customWidth="1"/>
    <col min="4359" max="4359" width="21.6640625" style="72" bestFit="1" customWidth="1"/>
    <col min="4360" max="4604" width="11.44140625" style="72"/>
    <col min="4605" max="4606" width="4.33203125" style="72" customWidth="1"/>
    <col min="4607" max="4607" width="5.5546875" style="72" customWidth="1"/>
    <col min="4608" max="4608" width="5.33203125" style="72" customWidth="1"/>
    <col min="4609" max="4609" width="44.6640625" style="72" customWidth="1"/>
    <col min="4610" max="4610" width="15.88671875" style="72" bestFit="1" customWidth="1"/>
    <col min="4611" max="4611" width="17.33203125" style="72" customWidth="1"/>
    <col min="4612" max="4612" width="16.6640625" style="72" customWidth="1"/>
    <col min="4613" max="4613" width="11.44140625" style="72"/>
    <col min="4614" max="4614" width="16.33203125" style="72" bestFit="1" customWidth="1"/>
    <col min="4615" max="4615" width="21.6640625" style="72" bestFit="1" customWidth="1"/>
    <col min="4616" max="4860" width="11.44140625" style="72"/>
    <col min="4861" max="4862" width="4.33203125" style="72" customWidth="1"/>
    <col min="4863" max="4863" width="5.5546875" style="72" customWidth="1"/>
    <col min="4864" max="4864" width="5.33203125" style="72" customWidth="1"/>
    <col min="4865" max="4865" width="44.6640625" style="72" customWidth="1"/>
    <col min="4866" max="4866" width="15.88671875" style="72" bestFit="1" customWidth="1"/>
    <col min="4867" max="4867" width="17.33203125" style="72" customWidth="1"/>
    <col min="4868" max="4868" width="16.6640625" style="72" customWidth="1"/>
    <col min="4869" max="4869" width="11.44140625" style="72"/>
    <col min="4870" max="4870" width="16.33203125" style="72" bestFit="1" customWidth="1"/>
    <col min="4871" max="4871" width="21.6640625" style="72" bestFit="1" customWidth="1"/>
    <col min="4872" max="5116" width="11.44140625" style="72"/>
    <col min="5117" max="5118" width="4.33203125" style="72" customWidth="1"/>
    <col min="5119" max="5119" width="5.5546875" style="72" customWidth="1"/>
    <col min="5120" max="5120" width="5.33203125" style="72" customWidth="1"/>
    <col min="5121" max="5121" width="44.6640625" style="72" customWidth="1"/>
    <col min="5122" max="5122" width="15.88671875" style="72" bestFit="1" customWidth="1"/>
    <col min="5123" max="5123" width="17.33203125" style="72" customWidth="1"/>
    <col min="5124" max="5124" width="16.6640625" style="72" customWidth="1"/>
    <col min="5125" max="5125" width="11.44140625" style="72"/>
    <col min="5126" max="5126" width="16.33203125" style="72" bestFit="1" customWidth="1"/>
    <col min="5127" max="5127" width="21.6640625" style="72" bestFit="1" customWidth="1"/>
    <col min="5128" max="5372" width="11.44140625" style="72"/>
    <col min="5373" max="5374" width="4.33203125" style="72" customWidth="1"/>
    <col min="5375" max="5375" width="5.5546875" style="72" customWidth="1"/>
    <col min="5376" max="5376" width="5.33203125" style="72" customWidth="1"/>
    <col min="5377" max="5377" width="44.6640625" style="72" customWidth="1"/>
    <col min="5378" max="5378" width="15.88671875" style="72" bestFit="1" customWidth="1"/>
    <col min="5379" max="5379" width="17.33203125" style="72" customWidth="1"/>
    <col min="5380" max="5380" width="16.6640625" style="72" customWidth="1"/>
    <col min="5381" max="5381" width="11.44140625" style="72"/>
    <col min="5382" max="5382" width="16.33203125" style="72" bestFit="1" customWidth="1"/>
    <col min="5383" max="5383" width="21.6640625" style="72" bestFit="1" customWidth="1"/>
    <col min="5384" max="5628" width="11.44140625" style="72"/>
    <col min="5629" max="5630" width="4.33203125" style="72" customWidth="1"/>
    <col min="5631" max="5631" width="5.5546875" style="72" customWidth="1"/>
    <col min="5632" max="5632" width="5.33203125" style="72" customWidth="1"/>
    <col min="5633" max="5633" width="44.6640625" style="72" customWidth="1"/>
    <col min="5634" max="5634" width="15.88671875" style="72" bestFit="1" customWidth="1"/>
    <col min="5635" max="5635" width="17.33203125" style="72" customWidth="1"/>
    <col min="5636" max="5636" width="16.6640625" style="72" customWidth="1"/>
    <col min="5637" max="5637" width="11.44140625" style="72"/>
    <col min="5638" max="5638" width="16.33203125" style="72" bestFit="1" customWidth="1"/>
    <col min="5639" max="5639" width="21.6640625" style="72" bestFit="1" customWidth="1"/>
    <col min="5640" max="5884" width="11.44140625" style="72"/>
    <col min="5885" max="5886" width="4.33203125" style="72" customWidth="1"/>
    <col min="5887" max="5887" width="5.5546875" style="72" customWidth="1"/>
    <col min="5888" max="5888" width="5.33203125" style="72" customWidth="1"/>
    <col min="5889" max="5889" width="44.6640625" style="72" customWidth="1"/>
    <col min="5890" max="5890" width="15.88671875" style="72" bestFit="1" customWidth="1"/>
    <col min="5891" max="5891" width="17.33203125" style="72" customWidth="1"/>
    <col min="5892" max="5892" width="16.6640625" style="72" customWidth="1"/>
    <col min="5893" max="5893" width="11.44140625" style="72"/>
    <col min="5894" max="5894" width="16.33203125" style="72" bestFit="1" customWidth="1"/>
    <col min="5895" max="5895" width="21.6640625" style="72" bestFit="1" customWidth="1"/>
    <col min="5896" max="6140" width="11.44140625" style="72"/>
    <col min="6141" max="6142" width="4.33203125" style="72" customWidth="1"/>
    <col min="6143" max="6143" width="5.5546875" style="72" customWidth="1"/>
    <col min="6144" max="6144" width="5.33203125" style="72" customWidth="1"/>
    <col min="6145" max="6145" width="44.6640625" style="72" customWidth="1"/>
    <col min="6146" max="6146" width="15.88671875" style="72" bestFit="1" customWidth="1"/>
    <col min="6147" max="6147" width="17.33203125" style="72" customWidth="1"/>
    <col min="6148" max="6148" width="16.6640625" style="72" customWidth="1"/>
    <col min="6149" max="6149" width="11.44140625" style="72"/>
    <col min="6150" max="6150" width="16.33203125" style="72" bestFit="1" customWidth="1"/>
    <col min="6151" max="6151" width="21.6640625" style="72" bestFit="1" customWidth="1"/>
    <col min="6152" max="6396" width="11.44140625" style="72"/>
    <col min="6397" max="6398" width="4.33203125" style="72" customWidth="1"/>
    <col min="6399" max="6399" width="5.5546875" style="72" customWidth="1"/>
    <col min="6400" max="6400" width="5.33203125" style="72" customWidth="1"/>
    <col min="6401" max="6401" width="44.6640625" style="72" customWidth="1"/>
    <col min="6402" max="6402" width="15.88671875" style="72" bestFit="1" customWidth="1"/>
    <col min="6403" max="6403" width="17.33203125" style="72" customWidth="1"/>
    <col min="6404" max="6404" width="16.6640625" style="72" customWidth="1"/>
    <col min="6405" max="6405" width="11.44140625" style="72"/>
    <col min="6406" max="6406" width="16.33203125" style="72" bestFit="1" customWidth="1"/>
    <col min="6407" max="6407" width="21.6640625" style="72" bestFit="1" customWidth="1"/>
    <col min="6408" max="6652" width="11.44140625" style="72"/>
    <col min="6653" max="6654" width="4.33203125" style="72" customWidth="1"/>
    <col min="6655" max="6655" width="5.5546875" style="72" customWidth="1"/>
    <col min="6656" max="6656" width="5.33203125" style="72" customWidth="1"/>
    <col min="6657" max="6657" width="44.6640625" style="72" customWidth="1"/>
    <col min="6658" max="6658" width="15.88671875" style="72" bestFit="1" customWidth="1"/>
    <col min="6659" max="6659" width="17.33203125" style="72" customWidth="1"/>
    <col min="6660" max="6660" width="16.6640625" style="72" customWidth="1"/>
    <col min="6661" max="6661" width="11.44140625" style="72"/>
    <col min="6662" max="6662" width="16.33203125" style="72" bestFit="1" customWidth="1"/>
    <col min="6663" max="6663" width="21.6640625" style="72" bestFit="1" customWidth="1"/>
    <col min="6664" max="6908" width="11.44140625" style="72"/>
    <col min="6909" max="6910" width="4.33203125" style="72" customWidth="1"/>
    <col min="6911" max="6911" width="5.5546875" style="72" customWidth="1"/>
    <col min="6912" max="6912" width="5.33203125" style="72" customWidth="1"/>
    <col min="6913" max="6913" width="44.6640625" style="72" customWidth="1"/>
    <col min="6914" max="6914" width="15.88671875" style="72" bestFit="1" customWidth="1"/>
    <col min="6915" max="6915" width="17.33203125" style="72" customWidth="1"/>
    <col min="6916" max="6916" width="16.6640625" style="72" customWidth="1"/>
    <col min="6917" max="6917" width="11.44140625" style="72"/>
    <col min="6918" max="6918" width="16.33203125" style="72" bestFit="1" customWidth="1"/>
    <col min="6919" max="6919" width="21.6640625" style="72" bestFit="1" customWidth="1"/>
    <col min="6920" max="7164" width="11.44140625" style="72"/>
    <col min="7165" max="7166" width="4.33203125" style="72" customWidth="1"/>
    <col min="7167" max="7167" width="5.5546875" style="72" customWidth="1"/>
    <col min="7168" max="7168" width="5.33203125" style="72" customWidth="1"/>
    <col min="7169" max="7169" width="44.6640625" style="72" customWidth="1"/>
    <col min="7170" max="7170" width="15.88671875" style="72" bestFit="1" customWidth="1"/>
    <col min="7171" max="7171" width="17.33203125" style="72" customWidth="1"/>
    <col min="7172" max="7172" width="16.6640625" style="72" customWidth="1"/>
    <col min="7173" max="7173" width="11.44140625" style="72"/>
    <col min="7174" max="7174" width="16.33203125" style="72" bestFit="1" customWidth="1"/>
    <col min="7175" max="7175" width="21.6640625" style="72" bestFit="1" customWidth="1"/>
    <col min="7176" max="7420" width="11.44140625" style="72"/>
    <col min="7421" max="7422" width="4.33203125" style="72" customWidth="1"/>
    <col min="7423" max="7423" width="5.5546875" style="72" customWidth="1"/>
    <col min="7424" max="7424" width="5.33203125" style="72" customWidth="1"/>
    <col min="7425" max="7425" width="44.6640625" style="72" customWidth="1"/>
    <col min="7426" max="7426" width="15.88671875" style="72" bestFit="1" customWidth="1"/>
    <col min="7427" max="7427" width="17.33203125" style="72" customWidth="1"/>
    <col min="7428" max="7428" width="16.6640625" style="72" customWidth="1"/>
    <col min="7429" max="7429" width="11.44140625" style="72"/>
    <col min="7430" max="7430" width="16.33203125" style="72" bestFit="1" customWidth="1"/>
    <col min="7431" max="7431" width="21.6640625" style="72" bestFit="1" customWidth="1"/>
    <col min="7432" max="7676" width="11.44140625" style="72"/>
    <col min="7677" max="7678" width="4.33203125" style="72" customWidth="1"/>
    <col min="7679" max="7679" width="5.5546875" style="72" customWidth="1"/>
    <col min="7680" max="7680" width="5.33203125" style="72" customWidth="1"/>
    <col min="7681" max="7681" width="44.6640625" style="72" customWidth="1"/>
    <col min="7682" max="7682" width="15.88671875" style="72" bestFit="1" customWidth="1"/>
    <col min="7683" max="7683" width="17.33203125" style="72" customWidth="1"/>
    <col min="7684" max="7684" width="16.6640625" style="72" customWidth="1"/>
    <col min="7685" max="7685" width="11.44140625" style="72"/>
    <col min="7686" max="7686" width="16.33203125" style="72" bestFit="1" customWidth="1"/>
    <col min="7687" max="7687" width="21.6640625" style="72" bestFit="1" customWidth="1"/>
    <col min="7688" max="7932" width="11.44140625" style="72"/>
    <col min="7933" max="7934" width="4.33203125" style="72" customWidth="1"/>
    <col min="7935" max="7935" width="5.5546875" style="72" customWidth="1"/>
    <col min="7936" max="7936" width="5.33203125" style="72" customWidth="1"/>
    <col min="7937" max="7937" width="44.6640625" style="72" customWidth="1"/>
    <col min="7938" max="7938" width="15.88671875" style="72" bestFit="1" customWidth="1"/>
    <col min="7939" max="7939" width="17.33203125" style="72" customWidth="1"/>
    <col min="7940" max="7940" width="16.6640625" style="72" customWidth="1"/>
    <col min="7941" max="7941" width="11.44140625" style="72"/>
    <col min="7942" max="7942" width="16.33203125" style="72" bestFit="1" customWidth="1"/>
    <col min="7943" max="7943" width="21.6640625" style="72" bestFit="1" customWidth="1"/>
    <col min="7944" max="8188" width="11.44140625" style="72"/>
    <col min="8189" max="8190" width="4.33203125" style="72" customWidth="1"/>
    <col min="8191" max="8191" width="5.5546875" style="72" customWidth="1"/>
    <col min="8192" max="8192" width="5.33203125" style="72" customWidth="1"/>
    <col min="8193" max="8193" width="44.6640625" style="72" customWidth="1"/>
    <col min="8194" max="8194" width="15.88671875" style="72" bestFit="1" customWidth="1"/>
    <col min="8195" max="8195" width="17.33203125" style="72" customWidth="1"/>
    <col min="8196" max="8196" width="16.6640625" style="72" customWidth="1"/>
    <col min="8197" max="8197" width="11.44140625" style="72"/>
    <col min="8198" max="8198" width="16.33203125" style="72" bestFit="1" customWidth="1"/>
    <col min="8199" max="8199" width="21.6640625" style="72" bestFit="1" customWidth="1"/>
    <col min="8200" max="8444" width="11.44140625" style="72"/>
    <col min="8445" max="8446" width="4.33203125" style="72" customWidth="1"/>
    <col min="8447" max="8447" width="5.5546875" style="72" customWidth="1"/>
    <col min="8448" max="8448" width="5.33203125" style="72" customWidth="1"/>
    <col min="8449" max="8449" width="44.6640625" style="72" customWidth="1"/>
    <col min="8450" max="8450" width="15.88671875" style="72" bestFit="1" customWidth="1"/>
    <col min="8451" max="8451" width="17.33203125" style="72" customWidth="1"/>
    <col min="8452" max="8452" width="16.6640625" style="72" customWidth="1"/>
    <col min="8453" max="8453" width="11.44140625" style="72"/>
    <col min="8454" max="8454" width="16.33203125" style="72" bestFit="1" customWidth="1"/>
    <col min="8455" max="8455" width="21.6640625" style="72" bestFit="1" customWidth="1"/>
    <col min="8456" max="8700" width="11.44140625" style="72"/>
    <col min="8701" max="8702" width="4.33203125" style="72" customWidth="1"/>
    <col min="8703" max="8703" width="5.5546875" style="72" customWidth="1"/>
    <col min="8704" max="8704" width="5.33203125" style="72" customWidth="1"/>
    <col min="8705" max="8705" width="44.6640625" style="72" customWidth="1"/>
    <col min="8706" max="8706" width="15.88671875" style="72" bestFit="1" customWidth="1"/>
    <col min="8707" max="8707" width="17.33203125" style="72" customWidth="1"/>
    <col min="8708" max="8708" width="16.6640625" style="72" customWidth="1"/>
    <col min="8709" max="8709" width="11.44140625" style="72"/>
    <col min="8710" max="8710" width="16.33203125" style="72" bestFit="1" customWidth="1"/>
    <col min="8711" max="8711" width="21.6640625" style="72" bestFit="1" customWidth="1"/>
    <col min="8712" max="8956" width="11.44140625" style="72"/>
    <col min="8957" max="8958" width="4.33203125" style="72" customWidth="1"/>
    <col min="8959" max="8959" width="5.5546875" style="72" customWidth="1"/>
    <col min="8960" max="8960" width="5.33203125" style="72" customWidth="1"/>
    <col min="8961" max="8961" width="44.6640625" style="72" customWidth="1"/>
    <col min="8962" max="8962" width="15.88671875" style="72" bestFit="1" customWidth="1"/>
    <col min="8963" max="8963" width="17.33203125" style="72" customWidth="1"/>
    <col min="8964" max="8964" width="16.6640625" style="72" customWidth="1"/>
    <col min="8965" max="8965" width="11.44140625" style="72"/>
    <col min="8966" max="8966" width="16.33203125" style="72" bestFit="1" customWidth="1"/>
    <col min="8967" max="8967" width="21.6640625" style="72" bestFit="1" customWidth="1"/>
    <col min="8968" max="9212" width="11.44140625" style="72"/>
    <col min="9213" max="9214" width="4.33203125" style="72" customWidth="1"/>
    <col min="9215" max="9215" width="5.5546875" style="72" customWidth="1"/>
    <col min="9216" max="9216" width="5.33203125" style="72" customWidth="1"/>
    <col min="9217" max="9217" width="44.6640625" style="72" customWidth="1"/>
    <col min="9218" max="9218" width="15.88671875" style="72" bestFit="1" customWidth="1"/>
    <col min="9219" max="9219" width="17.33203125" style="72" customWidth="1"/>
    <col min="9220" max="9220" width="16.6640625" style="72" customWidth="1"/>
    <col min="9221" max="9221" width="11.44140625" style="72"/>
    <col min="9222" max="9222" width="16.33203125" style="72" bestFit="1" customWidth="1"/>
    <col min="9223" max="9223" width="21.6640625" style="72" bestFit="1" customWidth="1"/>
    <col min="9224" max="9468" width="11.44140625" style="72"/>
    <col min="9469" max="9470" width="4.33203125" style="72" customWidth="1"/>
    <col min="9471" max="9471" width="5.5546875" style="72" customWidth="1"/>
    <col min="9472" max="9472" width="5.33203125" style="72" customWidth="1"/>
    <col min="9473" max="9473" width="44.6640625" style="72" customWidth="1"/>
    <col min="9474" max="9474" width="15.88671875" style="72" bestFit="1" customWidth="1"/>
    <col min="9475" max="9475" width="17.33203125" style="72" customWidth="1"/>
    <col min="9476" max="9476" width="16.6640625" style="72" customWidth="1"/>
    <col min="9477" max="9477" width="11.44140625" style="72"/>
    <col min="9478" max="9478" width="16.33203125" style="72" bestFit="1" customWidth="1"/>
    <col min="9479" max="9479" width="21.6640625" style="72" bestFit="1" customWidth="1"/>
    <col min="9480" max="9724" width="11.44140625" style="72"/>
    <col min="9725" max="9726" width="4.33203125" style="72" customWidth="1"/>
    <col min="9727" max="9727" width="5.5546875" style="72" customWidth="1"/>
    <col min="9728" max="9728" width="5.33203125" style="72" customWidth="1"/>
    <col min="9729" max="9729" width="44.6640625" style="72" customWidth="1"/>
    <col min="9730" max="9730" width="15.88671875" style="72" bestFit="1" customWidth="1"/>
    <col min="9731" max="9731" width="17.33203125" style="72" customWidth="1"/>
    <col min="9732" max="9732" width="16.6640625" style="72" customWidth="1"/>
    <col min="9733" max="9733" width="11.44140625" style="72"/>
    <col min="9734" max="9734" width="16.33203125" style="72" bestFit="1" customWidth="1"/>
    <col min="9735" max="9735" width="21.6640625" style="72" bestFit="1" customWidth="1"/>
    <col min="9736" max="9980" width="11.44140625" style="72"/>
    <col min="9981" max="9982" width="4.33203125" style="72" customWidth="1"/>
    <col min="9983" max="9983" width="5.5546875" style="72" customWidth="1"/>
    <col min="9984" max="9984" width="5.33203125" style="72" customWidth="1"/>
    <col min="9985" max="9985" width="44.6640625" style="72" customWidth="1"/>
    <col min="9986" max="9986" width="15.88671875" style="72" bestFit="1" customWidth="1"/>
    <col min="9987" max="9987" width="17.33203125" style="72" customWidth="1"/>
    <col min="9988" max="9988" width="16.6640625" style="72" customWidth="1"/>
    <col min="9989" max="9989" width="11.44140625" style="72"/>
    <col min="9990" max="9990" width="16.33203125" style="72" bestFit="1" customWidth="1"/>
    <col min="9991" max="9991" width="21.6640625" style="72" bestFit="1" customWidth="1"/>
    <col min="9992" max="10236" width="11.44140625" style="72"/>
    <col min="10237" max="10238" width="4.33203125" style="72" customWidth="1"/>
    <col min="10239" max="10239" width="5.5546875" style="72" customWidth="1"/>
    <col min="10240" max="10240" width="5.33203125" style="72" customWidth="1"/>
    <col min="10241" max="10241" width="44.6640625" style="72" customWidth="1"/>
    <col min="10242" max="10242" width="15.88671875" style="72" bestFit="1" customWidth="1"/>
    <col min="10243" max="10243" width="17.33203125" style="72" customWidth="1"/>
    <col min="10244" max="10244" width="16.6640625" style="72" customWidth="1"/>
    <col min="10245" max="10245" width="11.44140625" style="72"/>
    <col min="10246" max="10246" width="16.33203125" style="72" bestFit="1" customWidth="1"/>
    <col min="10247" max="10247" width="21.6640625" style="72" bestFit="1" customWidth="1"/>
    <col min="10248" max="10492" width="11.44140625" style="72"/>
    <col min="10493" max="10494" width="4.33203125" style="72" customWidth="1"/>
    <col min="10495" max="10495" width="5.5546875" style="72" customWidth="1"/>
    <col min="10496" max="10496" width="5.33203125" style="72" customWidth="1"/>
    <col min="10497" max="10497" width="44.6640625" style="72" customWidth="1"/>
    <col min="10498" max="10498" width="15.88671875" style="72" bestFit="1" customWidth="1"/>
    <col min="10499" max="10499" width="17.33203125" style="72" customWidth="1"/>
    <col min="10500" max="10500" width="16.6640625" style="72" customWidth="1"/>
    <col min="10501" max="10501" width="11.44140625" style="72"/>
    <col min="10502" max="10502" width="16.33203125" style="72" bestFit="1" customWidth="1"/>
    <col min="10503" max="10503" width="21.6640625" style="72" bestFit="1" customWidth="1"/>
    <col min="10504" max="10748" width="11.44140625" style="72"/>
    <col min="10749" max="10750" width="4.33203125" style="72" customWidth="1"/>
    <col min="10751" max="10751" width="5.5546875" style="72" customWidth="1"/>
    <col min="10752" max="10752" width="5.33203125" style="72" customWidth="1"/>
    <col min="10753" max="10753" width="44.6640625" style="72" customWidth="1"/>
    <col min="10754" max="10754" width="15.88671875" style="72" bestFit="1" customWidth="1"/>
    <col min="10755" max="10755" width="17.33203125" style="72" customWidth="1"/>
    <col min="10756" max="10756" width="16.6640625" style="72" customWidth="1"/>
    <col min="10757" max="10757" width="11.44140625" style="72"/>
    <col min="10758" max="10758" width="16.33203125" style="72" bestFit="1" customWidth="1"/>
    <col min="10759" max="10759" width="21.6640625" style="72" bestFit="1" customWidth="1"/>
    <col min="10760" max="11004" width="11.44140625" style="72"/>
    <col min="11005" max="11006" width="4.33203125" style="72" customWidth="1"/>
    <col min="11007" max="11007" width="5.5546875" style="72" customWidth="1"/>
    <col min="11008" max="11008" width="5.33203125" style="72" customWidth="1"/>
    <col min="11009" max="11009" width="44.6640625" style="72" customWidth="1"/>
    <col min="11010" max="11010" width="15.88671875" style="72" bestFit="1" customWidth="1"/>
    <col min="11011" max="11011" width="17.33203125" style="72" customWidth="1"/>
    <col min="11012" max="11012" width="16.6640625" style="72" customWidth="1"/>
    <col min="11013" max="11013" width="11.44140625" style="72"/>
    <col min="11014" max="11014" width="16.33203125" style="72" bestFit="1" customWidth="1"/>
    <col min="11015" max="11015" width="21.6640625" style="72" bestFit="1" customWidth="1"/>
    <col min="11016" max="11260" width="11.44140625" style="72"/>
    <col min="11261" max="11262" width="4.33203125" style="72" customWidth="1"/>
    <col min="11263" max="11263" width="5.5546875" style="72" customWidth="1"/>
    <col min="11264" max="11264" width="5.33203125" style="72" customWidth="1"/>
    <col min="11265" max="11265" width="44.6640625" style="72" customWidth="1"/>
    <col min="11266" max="11266" width="15.88671875" style="72" bestFit="1" customWidth="1"/>
    <col min="11267" max="11267" width="17.33203125" style="72" customWidth="1"/>
    <col min="11268" max="11268" width="16.6640625" style="72" customWidth="1"/>
    <col min="11269" max="11269" width="11.44140625" style="72"/>
    <col min="11270" max="11270" width="16.33203125" style="72" bestFit="1" customWidth="1"/>
    <col min="11271" max="11271" width="21.6640625" style="72" bestFit="1" customWidth="1"/>
    <col min="11272" max="11516" width="11.44140625" style="72"/>
    <col min="11517" max="11518" width="4.33203125" style="72" customWidth="1"/>
    <col min="11519" max="11519" width="5.5546875" style="72" customWidth="1"/>
    <col min="11520" max="11520" width="5.33203125" style="72" customWidth="1"/>
    <col min="11521" max="11521" width="44.6640625" style="72" customWidth="1"/>
    <col min="11522" max="11522" width="15.88671875" style="72" bestFit="1" customWidth="1"/>
    <col min="11523" max="11523" width="17.33203125" style="72" customWidth="1"/>
    <col min="11524" max="11524" width="16.6640625" style="72" customWidth="1"/>
    <col min="11525" max="11525" width="11.44140625" style="72"/>
    <col min="11526" max="11526" width="16.33203125" style="72" bestFit="1" customWidth="1"/>
    <col min="11527" max="11527" width="21.6640625" style="72" bestFit="1" customWidth="1"/>
    <col min="11528" max="11772" width="11.44140625" style="72"/>
    <col min="11773" max="11774" width="4.33203125" style="72" customWidth="1"/>
    <col min="11775" max="11775" width="5.5546875" style="72" customWidth="1"/>
    <col min="11776" max="11776" width="5.33203125" style="72" customWidth="1"/>
    <col min="11777" max="11777" width="44.6640625" style="72" customWidth="1"/>
    <col min="11778" max="11778" width="15.88671875" style="72" bestFit="1" customWidth="1"/>
    <col min="11779" max="11779" width="17.33203125" style="72" customWidth="1"/>
    <col min="11780" max="11780" width="16.6640625" style="72" customWidth="1"/>
    <col min="11781" max="11781" width="11.44140625" style="72"/>
    <col min="11782" max="11782" width="16.33203125" style="72" bestFit="1" customWidth="1"/>
    <col min="11783" max="11783" width="21.6640625" style="72" bestFit="1" customWidth="1"/>
    <col min="11784" max="12028" width="11.44140625" style="72"/>
    <col min="12029" max="12030" width="4.33203125" style="72" customWidth="1"/>
    <col min="12031" max="12031" width="5.5546875" style="72" customWidth="1"/>
    <col min="12032" max="12032" width="5.33203125" style="72" customWidth="1"/>
    <col min="12033" max="12033" width="44.6640625" style="72" customWidth="1"/>
    <col min="12034" max="12034" width="15.88671875" style="72" bestFit="1" customWidth="1"/>
    <col min="12035" max="12035" width="17.33203125" style="72" customWidth="1"/>
    <col min="12036" max="12036" width="16.6640625" style="72" customWidth="1"/>
    <col min="12037" max="12037" width="11.44140625" style="72"/>
    <col min="12038" max="12038" width="16.33203125" style="72" bestFit="1" customWidth="1"/>
    <col min="12039" max="12039" width="21.6640625" style="72" bestFit="1" customWidth="1"/>
    <col min="12040" max="12284" width="11.44140625" style="72"/>
    <col min="12285" max="12286" width="4.33203125" style="72" customWidth="1"/>
    <col min="12287" max="12287" width="5.5546875" style="72" customWidth="1"/>
    <col min="12288" max="12288" width="5.33203125" style="72" customWidth="1"/>
    <col min="12289" max="12289" width="44.6640625" style="72" customWidth="1"/>
    <col min="12290" max="12290" width="15.88671875" style="72" bestFit="1" customWidth="1"/>
    <col min="12291" max="12291" width="17.33203125" style="72" customWidth="1"/>
    <col min="12292" max="12292" width="16.6640625" style="72" customWidth="1"/>
    <col min="12293" max="12293" width="11.44140625" style="72"/>
    <col min="12294" max="12294" width="16.33203125" style="72" bestFit="1" customWidth="1"/>
    <col min="12295" max="12295" width="21.6640625" style="72" bestFit="1" customWidth="1"/>
    <col min="12296" max="12540" width="11.44140625" style="72"/>
    <col min="12541" max="12542" width="4.33203125" style="72" customWidth="1"/>
    <col min="12543" max="12543" width="5.5546875" style="72" customWidth="1"/>
    <col min="12544" max="12544" width="5.33203125" style="72" customWidth="1"/>
    <col min="12545" max="12545" width="44.6640625" style="72" customWidth="1"/>
    <col min="12546" max="12546" width="15.88671875" style="72" bestFit="1" customWidth="1"/>
    <col min="12547" max="12547" width="17.33203125" style="72" customWidth="1"/>
    <col min="12548" max="12548" width="16.6640625" style="72" customWidth="1"/>
    <col min="12549" max="12549" width="11.44140625" style="72"/>
    <col min="12550" max="12550" width="16.33203125" style="72" bestFit="1" customWidth="1"/>
    <col min="12551" max="12551" width="21.6640625" style="72" bestFit="1" customWidth="1"/>
    <col min="12552" max="12796" width="11.44140625" style="72"/>
    <col min="12797" max="12798" width="4.33203125" style="72" customWidth="1"/>
    <col min="12799" max="12799" width="5.5546875" style="72" customWidth="1"/>
    <col min="12800" max="12800" width="5.33203125" style="72" customWidth="1"/>
    <col min="12801" max="12801" width="44.6640625" style="72" customWidth="1"/>
    <col min="12802" max="12802" width="15.88671875" style="72" bestFit="1" customWidth="1"/>
    <col min="12803" max="12803" width="17.33203125" style="72" customWidth="1"/>
    <col min="12804" max="12804" width="16.6640625" style="72" customWidth="1"/>
    <col min="12805" max="12805" width="11.44140625" style="72"/>
    <col min="12806" max="12806" width="16.33203125" style="72" bestFit="1" customWidth="1"/>
    <col min="12807" max="12807" width="21.6640625" style="72" bestFit="1" customWidth="1"/>
    <col min="12808" max="13052" width="11.44140625" style="72"/>
    <col min="13053" max="13054" width="4.33203125" style="72" customWidth="1"/>
    <col min="13055" max="13055" width="5.5546875" style="72" customWidth="1"/>
    <col min="13056" max="13056" width="5.33203125" style="72" customWidth="1"/>
    <col min="13057" max="13057" width="44.6640625" style="72" customWidth="1"/>
    <col min="13058" max="13058" width="15.88671875" style="72" bestFit="1" customWidth="1"/>
    <col min="13059" max="13059" width="17.33203125" style="72" customWidth="1"/>
    <col min="13060" max="13060" width="16.6640625" style="72" customWidth="1"/>
    <col min="13061" max="13061" width="11.44140625" style="72"/>
    <col min="13062" max="13062" width="16.33203125" style="72" bestFit="1" customWidth="1"/>
    <col min="13063" max="13063" width="21.6640625" style="72" bestFit="1" customWidth="1"/>
    <col min="13064" max="13308" width="11.44140625" style="72"/>
    <col min="13309" max="13310" width="4.33203125" style="72" customWidth="1"/>
    <col min="13311" max="13311" width="5.5546875" style="72" customWidth="1"/>
    <col min="13312" max="13312" width="5.33203125" style="72" customWidth="1"/>
    <col min="13313" max="13313" width="44.6640625" style="72" customWidth="1"/>
    <col min="13314" max="13314" width="15.88671875" style="72" bestFit="1" customWidth="1"/>
    <col min="13315" max="13315" width="17.33203125" style="72" customWidth="1"/>
    <col min="13316" max="13316" width="16.6640625" style="72" customWidth="1"/>
    <col min="13317" max="13317" width="11.44140625" style="72"/>
    <col min="13318" max="13318" width="16.33203125" style="72" bestFit="1" customWidth="1"/>
    <col min="13319" max="13319" width="21.6640625" style="72" bestFit="1" customWidth="1"/>
    <col min="13320" max="13564" width="11.44140625" style="72"/>
    <col min="13565" max="13566" width="4.33203125" style="72" customWidth="1"/>
    <col min="13567" max="13567" width="5.5546875" style="72" customWidth="1"/>
    <col min="13568" max="13568" width="5.33203125" style="72" customWidth="1"/>
    <col min="13569" max="13569" width="44.6640625" style="72" customWidth="1"/>
    <col min="13570" max="13570" width="15.88671875" style="72" bestFit="1" customWidth="1"/>
    <col min="13571" max="13571" width="17.33203125" style="72" customWidth="1"/>
    <col min="13572" max="13572" width="16.6640625" style="72" customWidth="1"/>
    <col min="13573" max="13573" width="11.44140625" style="72"/>
    <col min="13574" max="13574" width="16.33203125" style="72" bestFit="1" customWidth="1"/>
    <col min="13575" max="13575" width="21.6640625" style="72" bestFit="1" customWidth="1"/>
    <col min="13576" max="13820" width="11.44140625" style="72"/>
    <col min="13821" max="13822" width="4.33203125" style="72" customWidth="1"/>
    <col min="13823" max="13823" width="5.5546875" style="72" customWidth="1"/>
    <col min="13824" max="13824" width="5.33203125" style="72" customWidth="1"/>
    <col min="13825" max="13825" width="44.6640625" style="72" customWidth="1"/>
    <col min="13826" max="13826" width="15.88671875" style="72" bestFit="1" customWidth="1"/>
    <col min="13827" max="13827" width="17.33203125" style="72" customWidth="1"/>
    <col min="13828" max="13828" width="16.6640625" style="72" customWidth="1"/>
    <col min="13829" max="13829" width="11.44140625" style="72"/>
    <col min="13830" max="13830" width="16.33203125" style="72" bestFit="1" customWidth="1"/>
    <col min="13831" max="13831" width="21.6640625" style="72" bestFit="1" customWidth="1"/>
    <col min="13832" max="14076" width="11.44140625" style="72"/>
    <col min="14077" max="14078" width="4.33203125" style="72" customWidth="1"/>
    <col min="14079" max="14079" width="5.5546875" style="72" customWidth="1"/>
    <col min="14080" max="14080" width="5.33203125" style="72" customWidth="1"/>
    <col min="14081" max="14081" width="44.6640625" style="72" customWidth="1"/>
    <col min="14082" max="14082" width="15.88671875" style="72" bestFit="1" customWidth="1"/>
    <col min="14083" max="14083" width="17.33203125" style="72" customWidth="1"/>
    <col min="14084" max="14084" width="16.6640625" style="72" customWidth="1"/>
    <col min="14085" max="14085" width="11.44140625" style="72"/>
    <col min="14086" max="14086" width="16.33203125" style="72" bestFit="1" customWidth="1"/>
    <col min="14087" max="14087" width="21.6640625" style="72" bestFit="1" customWidth="1"/>
    <col min="14088" max="14332" width="11.44140625" style="72"/>
    <col min="14333" max="14334" width="4.33203125" style="72" customWidth="1"/>
    <col min="14335" max="14335" width="5.5546875" style="72" customWidth="1"/>
    <col min="14336" max="14336" width="5.33203125" style="72" customWidth="1"/>
    <col min="14337" max="14337" width="44.6640625" style="72" customWidth="1"/>
    <col min="14338" max="14338" width="15.88671875" style="72" bestFit="1" customWidth="1"/>
    <col min="14339" max="14339" width="17.33203125" style="72" customWidth="1"/>
    <col min="14340" max="14340" width="16.6640625" style="72" customWidth="1"/>
    <col min="14341" max="14341" width="11.44140625" style="72"/>
    <col min="14342" max="14342" width="16.33203125" style="72" bestFit="1" customWidth="1"/>
    <col min="14343" max="14343" width="21.6640625" style="72" bestFit="1" customWidth="1"/>
    <col min="14344" max="14588" width="11.44140625" style="72"/>
    <col min="14589" max="14590" width="4.33203125" style="72" customWidth="1"/>
    <col min="14591" max="14591" width="5.5546875" style="72" customWidth="1"/>
    <col min="14592" max="14592" width="5.33203125" style="72" customWidth="1"/>
    <col min="14593" max="14593" width="44.6640625" style="72" customWidth="1"/>
    <col min="14594" max="14594" width="15.88671875" style="72" bestFit="1" customWidth="1"/>
    <col min="14595" max="14595" width="17.33203125" style="72" customWidth="1"/>
    <col min="14596" max="14596" width="16.6640625" style="72" customWidth="1"/>
    <col min="14597" max="14597" width="11.44140625" style="72"/>
    <col min="14598" max="14598" width="16.33203125" style="72" bestFit="1" customWidth="1"/>
    <col min="14599" max="14599" width="21.6640625" style="72" bestFit="1" customWidth="1"/>
    <col min="14600" max="14844" width="11.44140625" style="72"/>
    <col min="14845" max="14846" width="4.33203125" style="72" customWidth="1"/>
    <col min="14847" max="14847" width="5.5546875" style="72" customWidth="1"/>
    <col min="14848" max="14848" width="5.33203125" style="72" customWidth="1"/>
    <col min="14849" max="14849" width="44.6640625" style="72" customWidth="1"/>
    <col min="14850" max="14850" width="15.88671875" style="72" bestFit="1" customWidth="1"/>
    <col min="14851" max="14851" width="17.33203125" style="72" customWidth="1"/>
    <col min="14852" max="14852" width="16.6640625" style="72" customWidth="1"/>
    <col min="14853" max="14853" width="11.44140625" style="72"/>
    <col min="14854" max="14854" width="16.33203125" style="72" bestFit="1" customWidth="1"/>
    <col min="14855" max="14855" width="21.6640625" style="72" bestFit="1" customWidth="1"/>
    <col min="14856" max="15100" width="11.44140625" style="72"/>
    <col min="15101" max="15102" width="4.33203125" style="72" customWidth="1"/>
    <col min="15103" max="15103" width="5.5546875" style="72" customWidth="1"/>
    <col min="15104" max="15104" width="5.33203125" style="72" customWidth="1"/>
    <col min="15105" max="15105" width="44.6640625" style="72" customWidth="1"/>
    <col min="15106" max="15106" width="15.88671875" style="72" bestFit="1" customWidth="1"/>
    <col min="15107" max="15107" width="17.33203125" style="72" customWidth="1"/>
    <col min="15108" max="15108" width="16.6640625" style="72" customWidth="1"/>
    <col min="15109" max="15109" width="11.44140625" style="72"/>
    <col min="15110" max="15110" width="16.33203125" style="72" bestFit="1" customWidth="1"/>
    <col min="15111" max="15111" width="21.6640625" style="72" bestFit="1" customWidth="1"/>
    <col min="15112" max="15356" width="11.44140625" style="72"/>
    <col min="15357" max="15358" width="4.33203125" style="72" customWidth="1"/>
    <col min="15359" max="15359" width="5.5546875" style="72" customWidth="1"/>
    <col min="15360" max="15360" width="5.33203125" style="72" customWidth="1"/>
    <col min="15361" max="15361" width="44.6640625" style="72" customWidth="1"/>
    <col min="15362" max="15362" width="15.88671875" style="72" bestFit="1" customWidth="1"/>
    <col min="15363" max="15363" width="17.33203125" style="72" customWidth="1"/>
    <col min="15364" max="15364" width="16.6640625" style="72" customWidth="1"/>
    <col min="15365" max="15365" width="11.44140625" style="72"/>
    <col min="15366" max="15366" width="16.33203125" style="72" bestFit="1" customWidth="1"/>
    <col min="15367" max="15367" width="21.6640625" style="72" bestFit="1" customWidth="1"/>
    <col min="15368" max="15612" width="11.44140625" style="72"/>
    <col min="15613" max="15614" width="4.33203125" style="72" customWidth="1"/>
    <col min="15615" max="15615" width="5.5546875" style="72" customWidth="1"/>
    <col min="15616" max="15616" width="5.33203125" style="72" customWidth="1"/>
    <col min="15617" max="15617" width="44.6640625" style="72" customWidth="1"/>
    <col min="15618" max="15618" width="15.88671875" style="72" bestFit="1" customWidth="1"/>
    <col min="15619" max="15619" width="17.33203125" style="72" customWidth="1"/>
    <col min="15620" max="15620" width="16.6640625" style="72" customWidth="1"/>
    <col min="15621" max="15621" width="11.44140625" style="72"/>
    <col min="15622" max="15622" width="16.33203125" style="72" bestFit="1" customWidth="1"/>
    <col min="15623" max="15623" width="21.6640625" style="72" bestFit="1" customWidth="1"/>
    <col min="15624" max="15868" width="11.44140625" style="72"/>
    <col min="15869" max="15870" width="4.33203125" style="72" customWidth="1"/>
    <col min="15871" max="15871" width="5.5546875" style="72" customWidth="1"/>
    <col min="15872" max="15872" width="5.33203125" style="72" customWidth="1"/>
    <col min="15873" max="15873" width="44.6640625" style="72" customWidth="1"/>
    <col min="15874" max="15874" width="15.88671875" style="72" bestFit="1" customWidth="1"/>
    <col min="15875" max="15875" width="17.33203125" style="72" customWidth="1"/>
    <col min="15876" max="15876" width="16.6640625" style="72" customWidth="1"/>
    <col min="15877" max="15877" width="11.44140625" style="72"/>
    <col min="15878" max="15878" width="16.33203125" style="72" bestFit="1" customWidth="1"/>
    <col min="15879" max="15879" width="21.6640625" style="72" bestFit="1" customWidth="1"/>
    <col min="15880" max="16124" width="11.44140625" style="72"/>
    <col min="16125" max="16126" width="4.33203125" style="72" customWidth="1"/>
    <col min="16127" max="16127" width="5.5546875" style="72" customWidth="1"/>
    <col min="16128" max="16128" width="5.33203125" style="72" customWidth="1"/>
    <col min="16129" max="16129" width="44.6640625" style="72" customWidth="1"/>
    <col min="16130" max="16130" width="15.88671875" style="72" bestFit="1" customWidth="1"/>
    <col min="16131" max="16131" width="17.33203125" style="72" customWidth="1"/>
    <col min="16132" max="16132" width="16.6640625" style="72" customWidth="1"/>
    <col min="16133" max="16133" width="11.44140625" style="72"/>
    <col min="16134" max="16134" width="16.33203125" style="72" bestFit="1" customWidth="1"/>
    <col min="16135" max="16135" width="21.6640625" style="72" bestFit="1" customWidth="1"/>
    <col min="16136" max="16384" width="11.44140625" style="72"/>
  </cols>
  <sheetData>
    <row r="1" spans="1:7" ht="65.25" customHeight="1" thickBot="1" x14ac:dyDescent="0.3">
      <c r="A1" s="165" t="s">
        <v>159</v>
      </c>
      <c r="B1" s="166"/>
      <c r="C1" s="166"/>
      <c r="D1" s="167"/>
    </row>
    <row r="2" spans="1:7" ht="27.75" customHeight="1" thickBot="1" x14ac:dyDescent="0.35">
      <c r="A2" s="85" t="s">
        <v>143</v>
      </c>
      <c r="B2" s="86" t="s">
        <v>178</v>
      </c>
      <c r="C2" s="86" t="s">
        <v>177</v>
      </c>
      <c r="D2" s="87" t="s">
        <v>160</v>
      </c>
      <c r="E2" s="73"/>
    </row>
    <row r="3" spans="1:7" ht="18.75" customHeight="1" x14ac:dyDescent="0.3">
      <c r="A3" s="88" t="s">
        <v>144</v>
      </c>
      <c r="B3" s="89">
        <f>B4</f>
        <v>7707272.0499999998</v>
      </c>
      <c r="C3" s="89">
        <f>C4</f>
        <v>9606403.9100000001</v>
      </c>
      <c r="D3" s="90">
        <f>D4</f>
        <v>8829799.0500000007</v>
      </c>
      <c r="E3" s="74"/>
    </row>
    <row r="4" spans="1:7" ht="18.75" customHeight="1" x14ac:dyDescent="0.3">
      <c r="A4" s="91" t="s">
        <v>145</v>
      </c>
      <c r="B4" s="75">
        <f>6902272.3+804999.75</f>
        <v>7707272.0499999998</v>
      </c>
      <c r="C4" s="75">
        <v>9606403.9100000001</v>
      </c>
      <c r="D4" s="92">
        <v>8829799.0500000007</v>
      </c>
    </row>
    <row r="5" spans="1:7" ht="18.75" customHeight="1" x14ac:dyDescent="0.3">
      <c r="A5" s="93" t="s">
        <v>146</v>
      </c>
      <c r="B5" s="75"/>
      <c r="C5" s="75"/>
      <c r="D5" s="92"/>
    </row>
    <row r="6" spans="1:7" ht="18.75" customHeight="1" x14ac:dyDescent="0.3">
      <c r="A6" s="94" t="s">
        <v>147</v>
      </c>
      <c r="B6" s="84">
        <f>SUM(B7:B8)</f>
        <v>7630267.5600000005</v>
      </c>
      <c r="C6" s="84">
        <f>SUM(C7:C8)</f>
        <v>9721746.9999999981</v>
      </c>
      <c r="D6" s="95">
        <f>SUM(D7:D8)</f>
        <v>9047972.4499999993</v>
      </c>
    </row>
    <row r="7" spans="1:7" ht="18.75" customHeight="1" x14ac:dyDescent="0.3">
      <c r="A7" s="96" t="s">
        <v>148</v>
      </c>
      <c r="B7" s="75">
        <v>7586363.3700000001</v>
      </c>
      <c r="C7" s="75">
        <f>8880715.02-1567.13</f>
        <v>8879147.8899999987</v>
      </c>
      <c r="D7" s="92">
        <v>8380825.7699999996</v>
      </c>
      <c r="E7" s="76"/>
      <c r="F7" s="76"/>
    </row>
    <row r="8" spans="1:7" ht="18.75" customHeight="1" x14ac:dyDescent="0.3">
      <c r="A8" s="97" t="s">
        <v>149</v>
      </c>
      <c r="B8" s="77">
        <v>43904.19</v>
      </c>
      <c r="C8" s="77">
        <v>842599.11</v>
      </c>
      <c r="D8" s="98">
        <v>667146.68000000005</v>
      </c>
      <c r="E8" s="76"/>
      <c r="F8" s="76"/>
    </row>
    <row r="9" spans="1:7" ht="18.75" customHeight="1" thickBot="1" x14ac:dyDescent="0.35">
      <c r="A9" s="99" t="s">
        <v>150</v>
      </c>
      <c r="B9" s="100">
        <f>B3-B6</f>
        <v>77004.489999999292</v>
      </c>
      <c r="C9" s="101">
        <f>+C3-C6</f>
        <v>-115343.08999999799</v>
      </c>
      <c r="D9" s="102">
        <f>+D3-D6</f>
        <v>-218173.39999999851</v>
      </c>
      <c r="F9" s="76"/>
    </row>
    <row r="10" spans="1:7" ht="18.75" customHeight="1" thickBot="1" x14ac:dyDescent="0.3">
      <c r="A10" s="168"/>
      <c r="B10" s="162"/>
      <c r="C10" s="162"/>
      <c r="D10" s="162"/>
    </row>
    <row r="11" spans="1:7" ht="27.75" customHeight="1" thickBot="1" x14ac:dyDescent="0.35">
      <c r="A11" s="85" t="s">
        <v>151</v>
      </c>
      <c r="B11" s="86" t="s">
        <v>178</v>
      </c>
      <c r="C11" s="86" t="s">
        <v>177</v>
      </c>
      <c r="D11" s="87" t="s">
        <v>160</v>
      </c>
      <c r="F11" s="76"/>
    </row>
    <row r="12" spans="1:7" ht="18.75" customHeight="1" x14ac:dyDescent="0.3">
      <c r="A12" s="103" t="s">
        <v>152</v>
      </c>
      <c r="B12" s="104">
        <v>38338.6</v>
      </c>
      <c r="C12" s="104">
        <v>115343.09</v>
      </c>
      <c r="D12" s="105"/>
      <c r="F12" s="76"/>
    </row>
    <row r="13" spans="1:7" ht="18.75" customHeight="1" thickBot="1" x14ac:dyDescent="0.35">
      <c r="A13" s="106" t="s">
        <v>153</v>
      </c>
      <c r="B13" s="107">
        <f>B9+B12</f>
        <v>115343.0899999993</v>
      </c>
      <c r="C13" s="107">
        <v>115343.09</v>
      </c>
      <c r="D13" s="108">
        <f>D9+B13</f>
        <v>-102830.30999999921</v>
      </c>
      <c r="F13" s="76"/>
    </row>
    <row r="14" spans="1:7" s="78" customFormat="1" ht="18.75" customHeight="1" thickBot="1" x14ac:dyDescent="0.35">
      <c r="A14" s="161"/>
      <c r="B14" s="162"/>
      <c r="C14" s="162"/>
      <c r="D14" s="162"/>
      <c r="F14" s="79"/>
    </row>
    <row r="15" spans="1:7" s="78" customFormat="1" ht="27.75" customHeight="1" thickBot="1" x14ac:dyDescent="0.35">
      <c r="A15" s="85" t="s">
        <v>154</v>
      </c>
      <c r="B15" s="86" t="s">
        <v>178</v>
      </c>
      <c r="C15" s="86" t="s">
        <v>177</v>
      </c>
      <c r="D15" s="87" t="s">
        <v>160</v>
      </c>
      <c r="F15" s="79"/>
      <c r="G15" s="79"/>
    </row>
    <row r="16" spans="1:7" s="78" customFormat="1" ht="18.75" customHeight="1" x14ac:dyDescent="0.3">
      <c r="A16" s="109" t="s">
        <v>155</v>
      </c>
      <c r="B16" s="110"/>
      <c r="C16" s="110"/>
      <c r="D16" s="111"/>
      <c r="F16" s="79"/>
    </row>
    <row r="17" spans="1:7" s="78" customFormat="1" ht="18.75" customHeight="1" x14ac:dyDescent="0.3">
      <c r="A17" s="91" t="s">
        <v>156</v>
      </c>
      <c r="B17" s="80"/>
      <c r="C17" s="80"/>
      <c r="D17" s="112"/>
    </row>
    <row r="18" spans="1:7" s="78" customFormat="1" ht="18.75" customHeight="1" thickBot="1" x14ac:dyDescent="0.35">
      <c r="A18" s="99" t="s">
        <v>157</v>
      </c>
      <c r="B18" s="113">
        <f>B16-B17</f>
        <v>0</v>
      </c>
      <c r="C18" s="113">
        <f>C16-C17</f>
        <v>0</v>
      </c>
      <c r="D18" s="114">
        <f>D16-D17</f>
        <v>0</v>
      </c>
      <c r="F18" s="81"/>
      <c r="G18" s="79"/>
    </row>
    <row r="19" spans="1:7" s="78" customFormat="1" ht="18.75" customHeight="1" thickBot="1" x14ac:dyDescent="0.35">
      <c r="A19" s="161"/>
      <c r="B19" s="162"/>
      <c r="C19" s="162"/>
      <c r="D19" s="162"/>
    </row>
    <row r="20" spans="1:7" s="78" customFormat="1" ht="18.75" customHeight="1" thickBot="1" x14ac:dyDescent="0.35">
      <c r="A20" s="115" t="s">
        <v>158</v>
      </c>
      <c r="B20" s="116"/>
      <c r="C20" s="116"/>
      <c r="D20" s="117"/>
    </row>
    <row r="21" spans="1:7" s="78" customFormat="1" ht="18" customHeight="1" x14ac:dyDescent="0.3">
      <c r="A21" s="82"/>
    </row>
    <row r="22" spans="1:7" ht="14.4" x14ac:dyDescent="0.3">
      <c r="A22" s="163"/>
      <c r="B22" s="164"/>
      <c r="C22" s="164"/>
      <c r="D22" s="164"/>
    </row>
    <row r="27" spans="1:7" x14ac:dyDescent="0.25">
      <c r="B27" s="76"/>
      <c r="C27" s="76"/>
      <c r="D27" s="76"/>
    </row>
    <row r="28" spans="1:7" x14ac:dyDescent="0.25">
      <c r="B28" s="76"/>
      <c r="C28" s="76"/>
      <c r="D28" s="76"/>
    </row>
    <row r="29" spans="1:7" x14ac:dyDescent="0.25">
      <c r="B29" s="83"/>
      <c r="C29" s="83"/>
      <c r="D29" s="83"/>
    </row>
    <row r="30" spans="1:7" x14ac:dyDescent="0.25">
      <c r="B30" s="76"/>
      <c r="C30" s="76"/>
      <c r="D30" s="76"/>
    </row>
    <row r="31" spans="1:7" x14ac:dyDescent="0.25">
      <c r="B31" s="76"/>
      <c r="C31" s="76"/>
      <c r="D31" s="76"/>
    </row>
    <row r="32" spans="1:7" x14ac:dyDescent="0.25">
      <c r="B32" s="76"/>
      <c r="C32" s="76"/>
      <c r="D32" s="76"/>
    </row>
    <row r="33" spans="2:4" x14ac:dyDescent="0.25">
      <c r="B33" s="76"/>
      <c r="C33" s="76"/>
      <c r="D33" s="76"/>
    </row>
    <row r="39" spans="2:4" x14ac:dyDescent="0.25">
      <c r="B39" s="76"/>
    </row>
    <row r="40" spans="2:4" x14ac:dyDescent="0.25">
      <c r="B40" s="76"/>
    </row>
    <row r="41" spans="2:4" x14ac:dyDescent="0.25">
      <c r="B41" s="76"/>
    </row>
  </sheetData>
  <mergeCells count="5">
    <mergeCell ref="A19:D19"/>
    <mergeCell ref="A22:D22"/>
    <mergeCell ref="A1:D1"/>
    <mergeCell ref="A14:D14"/>
    <mergeCell ref="A10:D1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workbookViewId="0">
      <selection activeCell="B19" sqref="B19"/>
    </sheetView>
  </sheetViews>
  <sheetFormatPr defaultColWidth="9.109375" defaultRowHeight="11.4" x14ac:dyDescent="0.2"/>
  <cols>
    <col min="1" max="1" width="39.109375" style="1" customWidth="1"/>
    <col min="2" max="2" width="13" style="147" customWidth="1"/>
    <col min="3" max="5" width="13" style="148" customWidth="1"/>
    <col min="6" max="7" width="8.6640625" style="149" customWidth="1"/>
    <col min="8" max="8" width="14.44140625" style="1" bestFit="1" customWidth="1"/>
    <col min="9" max="9" width="10.33203125" style="1" bestFit="1" customWidth="1"/>
    <col min="10" max="10" width="14.109375" style="1" bestFit="1" customWidth="1"/>
    <col min="11" max="11" width="13.88671875" style="1" bestFit="1" customWidth="1"/>
    <col min="12" max="16384" width="9.109375" style="1"/>
  </cols>
  <sheetData>
    <row r="1" spans="1:7" ht="42" customHeight="1" thickBot="1" x14ac:dyDescent="0.25">
      <c r="A1" s="169" t="s">
        <v>161</v>
      </c>
      <c r="B1" s="170"/>
      <c r="C1" s="170"/>
      <c r="D1" s="170"/>
      <c r="E1" s="170"/>
      <c r="F1" s="170"/>
      <c r="G1" s="171"/>
    </row>
    <row r="2" spans="1:7" s="121" customFormat="1" ht="37.799999999999997" x14ac:dyDescent="0.2">
      <c r="A2" s="118" t="s">
        <v>162</v>
      </c>
      <c r="B2" s="119" t="s">
        <v>0</v>
      </c>
      <c r="C2" s="119" t="s">
        <v>163</v>
      </c>
      <c r="D2" s="119" t="s">
        <v>1</v>
      </c>
      <c r="E2" s="119" t="s">
        <v>2</v>
      </c>
      <c r="F2" s="119" t="s">
        <v>3</v>
      </c>
      <c r="G2" s="120" t="s">
        <v>4</v>
      </c>
    </row>
    <row r="3" spans="1:7" ht="13.2" x14ac:dyDescent="0.25">
      <c r="A3" s="150" t="s">
        <v>8</v>
      </c>
      <c r="B3" s="151"/>
      <c r="C3" s="152"/>
      <c r="D3" s="152"/>
      <c r="E3" s="152"/>
      <c r="F3" s="153"/>
      <c r="G3" s="154"/>
    </row>
    <row r="4" spans="1:7" s="127" customFormat="1" ht="13.2" x14ac:dyDescent="0.25">
      <c r="A4" s="122" t="s">
        <v>164</v>
      </c>
      <c r="B4" s="123">
        <v>61229.98</v>
      </c>
      <c r="C4" s="124">
        <v>153337.63</v>
      </c>
      <c r="D4" s="124">
        <v>153337.63</v>
      </c>
      <c r="E4" s="124">
        <v>150586.82999999999</v>
      </c>
      <c r="F4" s="125">
        <f>E4/B4*100</f>
        <v>245.93643506008002</v>
      </c>
      <c r="G4" s="126">
        <f t="shared" ref="G4:G23" si="0">E4/D4*100</f>
        <v>98.206050269591344</v>
      </c>
    </row>
    <row r="5" spans="1:7" s="127" customFormat="1" ht="13.2" x14ac:dyDescent="0.25">
      <c r="A5" s="122" t="s">
        <v>165</v>
      </c>
      <c r="B5" s="123">
        <v>61229.98</v>
      </c>
      <c r="C5" s="124">
        <v>153337.63</v>
      </c>
      <c r="D5" s="124">
        <v>153337.63</v>
      </c>
      <c r="E5" s="124">
        <v>150586.82999999999</v>
      </c>
      <c r="F5" s="125">
        <f>E5/B5*100</f>
        <v>245.93643506008002</v>
      </c>
      <c r="G5" s="126">
        <f t="shared" si="0"/>
        <v>98.206050269591344</v>
      </c>
    </row>
    <row r="6" spans="1:7" s="133" customFormat="1" ht="13.2" x14ac:dyDescent="0.25">
      <c r="A6" s="128" t="s">
        <v>166</v>
      </c>
      <c r="B6" s="129">
        <f>B4-B5</f>
        <v>0</v>
      </c>
      <c r="C6" s="130">
        <f t="shared" ref="C6:E6" si="1">C4-C5</f>
        <v>0</v>
      </c>
      <c r="D6" s="130">
        <f t="shared" si="1"/>
        <v>0</v>
      </c>
      <c r="E6" s="130">
        <f t="shared" si="1"/>
        <v>0</v>
      </c>
      <c r="F6" s="131"/>
      <c r="G6" s="132"/>
    </row>
    <row r="7" spans="1:7" ht="26.4" x14ac:dyDescent="0.25">
      <c r="A7" s="150" t="s">
        <v>78</v>
      </c>
      <c r="B7" s="151"/>
      <c r="C7" s="152"/>
      <c r="D7" s="152"/>
      <c r="E7" s="152"/>
      <c r="F7" s="153"/>
      <c r="G7" s="154"/>
    </row>
    <row r="8" spans="1:7" s="127" customFormat="1" ht="13.2" x14ac:dyDescent="0.25">
      <c r="A8" s="122" t="s">
        <v>164</v>
      </c>
      <c r="B8" s="123"/>
      <c r="C8" s="124">
        <v>6087.93</v>
      </c>
      <c r="D8" s="124">
        <v>6087.93</v>
      </c>
      <c r="E8" s="124">
        <v>6087.93</v>
      </c>
      <c r="F8" s="125"/>
      <c r="G8" s="126">
        <f t="shared" ref="G8:G9" si="2">E8/D8*100</f>
        <v>100</v>
      </c>
    </row>
    <row r="9" spans="1:7" s="127" customFormat="1" ht="13.2" x14ac:dyDescent="0.25">
      <c r="A9" s="122" t="s">
        <v>165</v>
      </c>
      <c r="B9" s="123"/>
      <c r="C9" s="124">
        <v>6087.93</v>
      </c>
      <c r="D9" s="124">
        <v>6087.93</v>
      </c>
      <c r="E9" s="124">
        <v>6087.93</v>
      </c>
      <c r="F9" s="125"/>
      <c r="G9" s="126">
        <f t="shared" si="2"/>
        <v>100</v>
      </c>
    </row>
    <row r="10" spans="1:7" s="133" customFormat="1" ht="13.2" x14ac:dyDescent="0.25">
      <c r="A10" s="128" t="s">
        <v>166</v>
      </c>
      <c r="B10" s="129">
        <f>B8-B9</f>
        <v>0</v>
      </c>
      <c r="C10" s="130">
        <f t="shared" ref="C10:E10" si="3">C8-C9</f>
        <v>0</v>
      </c>
      <c r="D10" s="130">
        <f t="shared" si="3"/>
        <v>0</v>
      </c>
      <c r="E10" s="130">
        <f t="shared" si="3"/>
        <v>0</v>
      </c>
      <c r="F10" s="131"/>
      <c r="G10" s="132"/>
    </row>
    <row r="11" spans="1:7" ht="13.2" x14ac:dyDescent="0.25">
      <c r="A11" s="150" t="s">
        <v>167</v>
      </c>
      <c r="B11" s="151"/>
      <c r="C11" s="152"/>
      <c r="D11" s="152"/>
      <c r="E11" s="152"/>
      <c r="F11" s="153"/>
      <c r="G11" s="154"/>
    </row>
    <row r="12" spans="1:7" s="127" customFormat="1" ht="13.2" x14ac:dyDescent="0.25">
      <c r="A12" s="122" t="s">
        <v>164</v>
      </c>
      <c r="B12" s="123">
        <v>111645.3</v>
      </c>
      <c r="C12" s="124">
        <v>150560</v>
      </c>
      <c r="D12" s="124">
        <v>150560</v>
      </c>
      <c r="E12" s="124">
        <v>158876.96</v>
      </c>
      <c r="F12" s="125">
        <f>E12/B12*100</f>
        <v>142.30510375268818</v>
      </c>
      <c r="G12" s="126">
        <f>E12/D12*100</f>
        <v>105.52401700318809</v>
      </c>
    </row>
    <row r="13" spans="1:7" s="127" customFormat="1" ht="13.2" x14ac:dyDescent="0.25">
      <c r="A13" s="122" t="s">
        <v>168</v>
      </c>
      <c r="B13" s="123">
        <v>26788.39</v>
      </c>
      <c r="C13" s="124">
        <v>102244.65</v>
      </c>
      <c r="D13" s="124">
        <v>102244.65</v>
      </c>
      <c r="E13" s="124">
        <v>102244.65</v>
      </c>
      <c r="F13" s="125">
        <f>E13/B13*100</f>
        <v>381.67523318870599</v>
      </c>
      <c r="G13" s="126">
        <f t="shared" si="0"/>
        <v>100</v>
      </c>
    </row>
    <row r="14" spans="1:7" s="127" customFormat="1" ht="13.2" x14ac:dyDescent="0.25">
      <c r="A14" s="122" t="s">
        <v>165</v>
      </c>
      <c r="B14" s="123">
        <v>36189.040000000001</v>
      </c>
      <c r="C14" s="124">
        <v>150560</v>
      </c>
      <c r="D14" s="124">
        <v>150560</v>
      </c>
      <c r="E14" s="124">
        <f>107507.77+25964.77</f>
        <v>133472.54</v>
      </c>
      <c r="F14" s="125">
        <f t="shared" ref="F14" si="4">E14/B14*100</f>
        <v>368.82033897555726</v>
      </c>
      <c r="G14" s="126">
        <f t="shared" si="0"/>
        <v>88.650730605738588</v>
      </c>
    </row>
    <row r="15" spans="1:7" s="133" customFormat="1" ht="13.2" x14ac:dyDescent="0.25">
      <c r="A15" s="128" t="s">
        <v>166</v>
      </c>
      <c r="B15" s="129">
        <f>B12+B13-B14</f>
        <v>102244.65</v>
      </c>
      <c r="C15" s="130">
        <f t="shared" ref="C15:E15" si="5">C12+C13-C14</f>
        <v>102244.65</v>
      </c>
      <c r="D15" s="130">
        <f t="shared" si="5"/>
        <v>102244.65</v>
      </c>
      <c r="E15" s="130">
        <f t="shared" si="5"/>
        <v>127649.06999999998</v>
      </c>
      <c r="F15" s="125"/>
      <c r="G15" s="126"/>
    </row>
    <row r="16" spans="1:7" ht="13.2" x14ac:dyDescent="0.25">
      <c r="A16" s="150" t="s">
        <v>169</v>
      </c>
      <c r="B16" s="151"/>
      <c r="C16" s="152"/>
      <c r="D16" s="152"/>
      <c r="E16" s="152"/>
      <c r="F16" s="153"/>
      <c r="G16" s="154"/>
    </row>
    <row r="17" spans="1:10" s="127" customFormat="1" ht="13.2" x14ac:dyDescent="0.25">
      <c r="A17" s="122" t="s">
        <v>164</v>
      </c>
      <c r="B17" s="123">
        <f>1900</f>
        <v>1900</v>
      </c>
      <c r="C17" s="124">
        <v>12258</v>
      </c>
      <c r="D17" s="124">
        <v>12258</v>
      </c>
      <c r="E17" s="124">
        <v>8240</v>
      </c>
      <c r="F17" s="125">
        <f>E17/B17*100</f>
        <v>433.68421052631578</v>
      </c>
      <c r="G17" s="126">
        <f>E17/D17*100</f>
        <v>67.221406428454884</v>
      </c>
    </row>
    <row r="18" spans="1:10" s="127" customFormat="1" ht="13.2" x14ac:dyDescent="0.25">
      <c r="A18" s="122" t="s">
        <v>168</v>
      </c>
      <c r="B18" s="134">
        <f>139.8</f>
        <v>139.80000000000001</v>
      </c>
      <c r="C18" s="124">
        <v>139.80000000000001</v>
      </c>
      <c r="D18" s="124">
        <v>139.80000000000001</v>
      </c>
      <c r="E18" s="124">
        <v>139.80000000000001</v>
      </c>
      <c r="F18" s="125">
        <f>E18/B18*100</f>
        <v>100</v>
      </c>
      <c r="G18" s="126">
        <f>E18/D18*100</f>
        <v>100</v>
      </c>
    </row>
    <row r="19" spans="1:10" s="127" customFormat="1" ht="13.2" x14ac:dyDescent="0.25">
      <c r="A19" s="122" t="s">
        <v>165</v>
      </c>
      <c r="B19" s="123">
        <v>1900</v>
      </c>
      <c r="C19" s="124">
        <v>12258</v>
      </c>
      <c r="D19" s="124">
        <v>12258</v>
      </c>
      <c r="E19" s="124">
        <f>8218+139.8</f>
        <v>8357.7999999999993</v>
      </c>
      <c r="F19" s="125">
        <f>E19/B19*100</f>
        <v>439.88421052631577</v>
      </c>
      <c r="G19" s="126">
        <f>E19/D19*100</f>
        <v>68.182411486376239</v>
      </c>
    </row>
    <row r="20" spans="1:10" s="133" customFormat="1" ht="13.2" x14ac:dyDescent="0.25">
      <c r="A20" s="128" t="s">
        <v>166</v>
      </c>
      <c r="B20" s="129">
        <f>B17+B18-B19</f>
        <v>139.79999999999995</v>
      </c>
      <c r="C20" s="130">
        <f t="shared" ref="C20:E20" si="6">C17+C18-C19</f>
        <v>139.79999999999927</v>
      </c>
      <c r="D20" s="130">
        <f t="shared" si="6"/>
        <v>139.79999999999927</v>
      </c>
      <c r="E20" s="130">
        <f t="shared" si="6"/>
        <v>22</v>
      </c>
      <c r="F20" s="131"/>
      <c r="G20" s="132"/>
    </row>
    <row r="21" spans="1:10" ht="26.4" x14ac:dyDescent="0.25">
      <c r="A21" s="150" t="s">
        <v>170</v>
      </c>
      <c r="B21" s="151"/>
      <c r="C21" s="152"/>
      <c r="D21" s="152"/>
      <c r="E21" s="152"/>
      <c r="F21" s="153"/>
      <c r="G21" s="154"/>
    </row>
    <row r="22" spans="1:10" s="127" customFormat="1" ht="13.2" x14ac:dyDescent="0.25">
      <c r="A22" s="122" t="s">
        <v>164</v>
      </c>
      <c r="B22" s="123">
        <v>695310.5</v>
      </c>
      <c r="C22" s="124">
        <v>706000</v>
      </c>
      <c r="D22" s="124">
        <v>706000</v>
      </c>
      <c r="E22" s="124">
        <v>701288.38</v>
      </c>
      <c r="F22" s="125">
        <f>E22/B22*100</f>
        <v>100.85974251791106</v>
      </c>
      <c r="G22" s="126">
        <f t="shared" si="0"/>
        <v>99.332631728045328</v>
      </c>
    </row>
    <row r="23" spans="1:10" s="127" customFormat="1" ht="13.2" x14ac:dyDescent="0.25">
      <c r="A23" s="122" t="s">
        <v>165</v>
      </c>
      <c r="B23" s="123">
        <v>695310.5</v>
      </c>
      <c r="C23" s="124">
        <v>706000</v>
      </c>
      <c r="D23" s="124">
        <v>706000</v>
      </c>
      <c r="E23" s="124">
        <v>701288.38</v>
      </c>
      <c r="F23" s="125">
        <f>E23/B23*100</f>
        <v>100.85974251791106</v>
      </c>
      <c r="G23" s="126">
        <f t="shared" si="0"/>
        <v>99.332631728045328</v>
      </c>
    </row>
    <row r="24" spans="1:10" s="133" customFormat="1" ht="13.2" x14ac:dyDescent="0.25">
      <c r="A24" s="128" t="s">
        <v>166</v>
      </c>
      <c r="B24" s="129">
        <f>B22-B23</f>
        <v>0</v>
      </c>
      <c r="C24" s="130">
        <f t="shared" ref="C24:E24" si="7">C22-C23</f>
        <v>0</v>
      </c>
      <c r="D24" s="130">
        <f t="shared" si="7"/>
        <v>0</v>
      </c>
      <c r="E24" s="130">
        <f t="shared" si="7"/>
        <v>0</v>
      </c>
      <c r="F24" s="131"/>
      <c r="G24" s="132"/>
    </row>
    <row r="25" spans="1:10" ht="13.2" x14ac:dyDescent="0.25">
      <c r="A25" s="150" t="s">
        <v>171</v>
      </c>
      <c r="B25" s="151"/>
      <c r="C25" s="152"/>
      <c r="D25" s="152"/>
      <c r="E25" s="152"/>
      <c r="F25" s="153"/>
      <c r="G25" s="154"/>
      <c r="I25" s="3"/>
    </row>
    <row r="26" spans="1:10" s="127" customFormat="1" ht="13.2" x14ac:dyDescent="0.25">
      <c r="A26" s="122" t="s">
        <v>164</v>
      </c>
      <c r="B26" s="123">
        <f>6377390.45+402336.55+48459.27</f>
        <v>6828186.2699999996</v>
      </c>
      <c r="C26" s="124">
        <v>8568160.3499999996</v>
      </c>
      <c r="D26" s="124">
        <f>C26</f>
        <v>8568160.3499999996</v>
      </c>
      <c r="E26" s="124">
        <f>2974.52+33070.29+6804971.41+958302.73</f>
        <v>7799318.9499999993</v>
      </c>
      <c r="F26" s="125">
        <f>E26/B26*100</f>
        <v>114.22241048500277</v>
      </c>
      <c r="G26" s="126">
        <f>E26/D26*100</f>
        <v>91.026762238407457</v>
      </c>
    </row>
    <row r="27" spans="1:10" s="127" customFormat="1" ht="13.2" x14ac:dyDescent="0.25">
      <c r="A27" s="122" t="s">
        <v>168</v>
      </c>
      <c r="B27" s="123"/>
      <c r="C27" s="124">
        <v>965.03</v>
      </c>
      <c r="D27" s="124">
        <f t="shared" ref="D27:D29" si="8">C27</f>
        <v>965.03</v>
      </c>
      <c r="E27" s="124">
        <v>965.03</v>
      </c>
      <c r="F27" s="125"/>
      <c r="G27" s="126">
        <f>E27/D27*100</f>
        <v>100</v>
      </c>
    </row>
    <row r="28" spans="1:10" s="127" customFormat="1" ht="13.2" x14ac:dyDescent="0.25">
      <c r="A28" s="122" t="s">
        <v>172</v>
      </c>
      <c r="B28" s="123"/>
      <c r="C28" s="124">
        <f>7451.78+965.03</f>
        <v>8416.81</v>
      </c>
      <c r="D28" s="124">
        <f t="shared" si="8"/>
        <v>8416.81</v>
      </c>
      <c r="E28" s="124">
        <f>D28</f>
        <v>8416.81</v>
      </c>
      <c r="F28" s="125"/>
      <c r="G28" s="126">
        <f>E28/D28*100</f>
        <v>100</v>
      </c>
      <c r="H28" s="140"/>
    </row>
    <row r="29" spans="1:10" s="127" customFormat="1" ht="13.2" x14ac:dyDescent="0.25">
      <c r="A29" s="122" t="s">
        <v>165</v>
      </c>
      <c r="B29" s="123">
        <f>48459.27+6385613.58+401565.19</f>
        <v>6835638.04</v>
      </c>
      <c r="C29" s="124">
        <v>8559743.5500000007</v>
      </c>
      <c r="D29" s="124">
        <f t="shared" si="8"/>
        <v>8559743.5500000007</v>
      </c>
      <c r="E29" s="124">
        <v>8042778.96</v>
      </c>
      <c r="F29" s="125">
        <f>E29/B29*100</f>
        <v>117.65952077825349</v>
      </c>
      <c r="G29" s="126">
        <f>E29/D29*100</f>
        <v>93.960513104390827</v>
      </c>
      <c r="H29" s="140"/>
      <c r="I29" s="140"/>
      <c r="J29" s="140"/>
    </row>
    <row r="30" spans="1:10" s="133" customFormat="1" ht="13.2" x14ac:dyDescent="0.25">
      <c r="A30" s="128" t="s">
        <v>166</v>
      </c>
      <c r="B30" s="129">
        <f>B26+B27-B29+B28</f>
        <v>-7451.7700000004843</v>
      </c>
      <c r="C30" s="130">
        <f>C26-C29-C27</f>
        <v>7451.7699999988827</v>
      </c>
      <c r="D30" s="130">
        <f>D26-D29-D27</f>
        <v>7451.7699999988827</v>
      </c>
      <c r="E30" s="130">
        <f>E26+E27-E29-E28</f>
        <v>-250911.79000000044</v>
      </c>
      <c r="F30" s="131"/>
      <c r="G30" s="132"/>
    </row>
    <row r="31" spans="1:10" ht="13.2" x14ac:dyDescent="0.25">
      <c r="A31" s="150" t="s">
        <v>173</v>
      </c>
      <c r="B31" s="151"/>
      <c r="C31" s="152"/>
      <c r="D31" s="152"/>
      <c r="E31" s="152"/>
      <c r="F31" s="153"/>
      <c r="G31" s="154"/>
    </row>
    <row r="32" spans="1:10" s="127" customFormat="1" ht="13.2" x14ac:dyDescent="0.25">
      <c r="A32" s="122" t="s">
        <v>164</v>
      </c>
      <c r="B32" s="123">
        <v>9000</v>
      </c>
      <c r="C32" s="124">
        <v>10000</v>
      </c>
      <c r="D32" s="124">
        <v>10000</v>
      </c>
      <c r="E32" s="124">
        <v>5400</v>
      </c>
      <c r="F32" s="125">
        <f>E32/B32*100</f>
        <v>60</v>
      </c>
      <c r="G32" s="126">
        <f>E32/D32*100</f>
        <v>54</v>
      </c>
    </row>
    <row r="33" spans="1:11" s="127" customFormat="1" ht="13.2" x14ac:dyDescent="0.25">
      <c r="A33" s="122" t="s">
        <v>168</v>
      </c>
      <c r="B33" s="134">
        <v>11410.41</v>
      </c>
      <c r="C33" s="124">
        <v>20410.41</v>
      </c>
      <c r="D33" s="124">
        <v>20410.41</v>
      </c>
      <c r="E33" s="124">
        <v>20410.41</v>
      </c>
      <c r="F33" s="125">
        <f t="shared" ref="F33" si="9">E33/B33*100</f>
        <v>178.87534277909381</v>
      </c>
      <c r="G33" s="126">
        <f t="shared" ref="G33:G34" si="10">E33/D33*100</f>
        <v>100</v>
      </c>
    </row>
    <row r="34" spans="1:11" s="127" customFormat="1" ht="13.2" x14ac:dyDescent="0.25">
      <c r="A34" s="122" t="s">
        <v>165</v>
      </c>
      <c r="B34" s="123"/>
      <c r="C34" s="124">
        <v>10000</v>
      </c>
      <c r="D34" s="124">
        <v>10000</v>
      </c>
      <c r="E34" s="124">
        <v>5400</v>
      </c>
      <c r="F34" s="125"/>
      <c r="G34" s="126">
        <f t="shared" si="10"/>
        <v>54</v>
      </c>
    </row>
    <row r="35" spans="1:11" s="133" customFormat="1" ht="13.8" thickBot="1" x14ac:dyDescent="0.3">
      <c r="A35" s="128" t="s">
        <v>166</v>
      </c>
      <c r="B35" s="129">
        <f>B32+B33-B34</f>
        <v>20410.41</v>
      </c>
      <c r="C35" s="130">
        <f t="shared" ref="C35:E35" si="11">C32+C33-C34</f>
        <v>20410.41</v>
      </c>
      <c r="D35" s="130">
        <f t="shared" si="11"/>
        <v>20410.41</v>
      </c>
      <c r="E35" s="130">
        <f t="shared" si="11"/>
        <v>20410.41</v>
      </c>
      <c r="F35" s="131"/>
      <c r="G35" s="132"/>
    </row>
    <row r="36" spans="1:11" s="127" customFormat="1" ht="13.2" x14ac:dyDescent="0.25">
      <c r="A36" s="135" t="s">
        <v>174</v>
      </c>
      <c r="B36" s="136">
        <f>SUM(B4,B12:B13,B17:B18,B22,B26:B27,B28,B32,B33)</f>
        <v>7745610.6499999994</v>
      </c>
      <c r="C36" s="137">
        <f>SUM(C4,C8,C12:C13,C17:C18,C22,C26:C27,C32,C33)-C28+0.01</f>
        <v>9721746.9999999981</v>
      </c>
      <c r="D36" s="137">
        <f>SUM(D4,D8,D12:D13,D17:D18,D22,D26:D27,D32,D33)-D28+0.01</f>
        <v>9721746.9999999981</v>
      </c>
      <c r="E36" s="137">
        <f t="shared" ref="E36" si="12">SUM(E4,E8,E12:E13,E17:E18,E22,E26:E27,E32,E33)-E28</f>
        <v>8945142.129999999</v>
      </c>
      <c r="F36" s="138">
        <f>E36/B36*100</f>
        <v>115.48659665716607</v>
      </c>
      <c r="G36" s="139">
        <f>E36/D36*100</f>
        <v>92.011673724897392</v>
      </c>
      <c r="J36" s="140"/>
      <c r="K36" s="140"/>
    </row>
    <row r="37" spans="1:11" s="127" customFormat="1" ht="13.2" x14ac:dyDescent="0.25">
      <c r="A37" s="128" t="s">
        <v>175</v>
      </c>
      <c r="B37" s="129">
        <f>SUM(B5,B9,B14,B19,B23,B29,B34)</f>
        <v>7630267.5600000005</v>
      </c>
      <c r="C37" s="130">
        <f>SUM(C5,C9,C14,C19,C23,C29,C34,C27,C33,C18,C13)</f>
        <v>9721747.0000000019</v>
      </c>
      <c r="D37" s="130">
        <f>SUM(D5,D9,D14,D19,D23,D29,D34,D27,D33,D18,D13)</f>
        <v>9721747.0000000019</v>
      </c>
      <c r="E37" s="130">
        <f>SUM(E5,E9,E14,E19,E23,E29,E34)</f>
        <v>9047972.4399999995</v>
      </c>
      <c r="F37" s="131">
        <f>E37/B37*100</f>
        <v>118.58001529896546</v>
      </c>
      <c r="G37" s="132">
        <f>E37/D37*100</f>
        <v>93.069408615550259</v>
      </c>
      <c r="J37" s="140"/>
      <c r="K37" s="140"/>
    </row>
    <row r="38" spans="1:11" s="133" customFormat="1" ht="13.8" thickBot="1" x14ac:dyDescent="0.3">
      <c r="A38" s="141" t="s">
        <v>176</v>
      </c>
      <c r="B38" s="142">
        <f>SUM(B6,B10,B15,B20,B24,B30,B35)</f>
        <v>115343.08999999952</v>
      </c>
      <c r="C38" s="156">
        <f>SUM(C6,C15,C20,C24,C30,C35)</f>
        <v>130246.62999999888</v>
      </c>
      <c r="D38" s="156">
        <f>SUM(D6,D15,D20,D24,D30,D35)</f>
        <v>130246.62999999888</v>
      </c>
      <c r="E38" s="143">
        <f>SUM(E6,E10,E15,E20,E24,E30,E35)</f>
        <v>-102830.31000000046</v>
      </c>
      <c r="F38" s="144"/>
      <c r="G38" s="145"/>
      <c r="J38" s="155"/>
    </row>
    <row r="40" spans="1:11" s="146" customFormat="1" x14ac:dyDescent="0.3">
      <c r="B40" s="147"/>
      <c r="C40" s="148"/>
      <c r="D40" s="148"/>
      <c r="E40" s="148"/>
      <c r="F40" s="149"/>
      <c r="G40" s="149"/>
    </row>
  </sheetData>
  <mergeCells count="1">
    <mergeCell ref="A1:G1"/>
  </mergeCells>
  <pageMargins left="0.31496062992125984" right="0.11811023622047245" top="0.74803149606299213" bottom="0.74803149606299213" header="0.31496062992125984" footer="0.31496062992125984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9"/>
  <sheetViews>
    <sheetView showGridLines="0" zoomScale="106" zoomScaleNormal="106" workbookViewId="0">
      <pane ySplit="2" topLeftCell="A318" activePane="bottomLeft" state="frozen"/>
      <selection activeCell="B12" sqref="B12"/>
      <selection pane="bottomLeft" sqref="A1:G1"/>
    </sheetView>
  </sheetViews>
  <sheetFormatPr defaultColWidth="9.109375" defaultRowHeight="11.4" x14ac:dyDescent="0.2"/>
  <cols>
    <col min="1" max="1" width="36.5546875" style="1" bestFit="1" customWidth="1"/>
    <col min="2" max="5" width="14" style="20" customWidth="1"/>
    <col min="6" max="7" width="9.5546875" style="20" customWidth="1"/>
    <col min="8" max="16384" width="9.109375" style="1"/>
  </cols>
  <sheetData>
    <row r="1" spans="1:7" ht="57.75" customHeight="1" thickBot="1" x14ac:dyDescent="0.25">
      <c r="A1" s="172" t="s">
        <v>97</v>
      </c>
      <c r="B1" s="173"/>
      <c r="C1" s="173"/>
      <c r="D1" s="173"/>
      <c r="E1" s="173"/>
      <c r="F1" s="173"/>
      <c r="G1" s="174"/>
    </row>
    <row r="2" spans="1:7" ht="38.4" thickBot="1" x14ac:dyDescent="0.25">
      <c r="A2" s="62" t="s">
        <v>98</v>
      </c>
      <c r="B2" s="63" t="s">
        <v>0</v>
      </c>
      <c r="C2" s="63" t="s">
        <v>96</v>
      </c>
      <c r="D2" s="63" t="s">
        <v>1</v>
      </c>
      <c r="E2" s="63" t="s">
        <v>2</v>
      </c>
      <c r="F2" s="63" t="s">
        <v>3</v>
      </c>
      <c r="G2" s="64" t="s">
        <v>4</v>
      </c>
    </row>
    <row r="3" spans="1:7" ht="27.75" customHeight="1" x14ac:dyDescent="0.2">
      <c r="A3" s="46" t="s">
        <v>5</v>
      </c>
      <c r="B3" s="8">
        <f>SUM(B4,B161,B284)</f>
        <v>7630267.5600000005</v>
      </c>
      <c r="C3" s="8">
        <f t="shared" ref="C3:E3" si="0">SUM(C4,C161,C284)</f>
        <v>9721747</v>
      </c>
      <c r="D3" s="8">
        <f t="shared" si="0"/>
        <v>9721747</v>
      </c>
      <c r="E3" s="8">
        <f t="shared" si="0"/>
        <v>9047972.4499999993</v>
      </c>
      <c r="F3" s="8">
        <f>E3/B3*100</f>
        <v>118.58001543002246</v>
      </c>
      <c r="G3" s="23">
        <f>E3/D3*100</f>
        <v>93.069408718412433</v>
      </c>
    </row>
    <row r="4" spans="1:7" ht="26.4" x14ac:dyDescent="0.25">
      <c r="A4" s="24" t="s">
        <v>6</v>
      </c>
      <c r="B4" s="21">
        <f>SUM(B5,B144)</f>
        <v>7048148.6200000001</v>
      </c>
      <c r="C4" s="21">
        <f t="shared" ref="C4:E4" si="1">SUM(C5)</f>
        <v>7622650.3700000001</v>
      </c>
      <c r="D4" s="21">
        <f t="shared" si="1"/>
        <v>7622650.3700000001</v>
      </c>
      <c r="E4" s="21">
        <f t="shared" si="1"/>
        <v>7552647.29</v>
      </c>
      <c r="F4" s="21">
        <f>E4/B4*100</f>
        <v>107.15788921601938</v>
      </c>
      <c r="G4" s="25">
        <f>E4/D4*100</f>
        <v>99.081643829874352</v>
      </c>
    </row>
    <row r="5" spans="1:7" ht="13.2" x14ac:dyDescent="0.25">
      <c r="A5" s="26" t="s">
        <v>7</v>
      </c>
      <c r="B5" s="10">
        <v>7024239.4299999997</v>
      </c>
      <c r="C5" s="10">
        <v>7622650.3700000001</v>
      </c>
      <c r="D5" s="10">
        <v>7622650.3700000001</v>
      </c>
      <c r="E5" s="10">
        <v>7552647.29</v>
      </c>
      <c r="F5" s="10">
        <v>107.52</v>
      </c>
      <c r="G5" s="27">
        <v>99.08</v>
      </c>
    </row>
    <row r="6" spans="1:7" ht="13.2" x14ac:dyDescent="0.25">
      <c r="A6" s="28" t="s">
        <v>8</v>
      </c>
      <c r="B6" s="15"/>
      <c r="C6" s="11">
        <v>109400</v>
      </c>
      <c r="D6" s="11">
        <v>109400</v>
      </c>
      <c r="E6" s="11">
        <v>109399.2</v>
      </c>
      <c r="F6" s="15"/>
      <c r="G6" s="29">
        <v>100</v>
      </c>
    </row>
    <row r="7" spans="1:7" ht="13.2" x14ac:dyDescent="0.25">
      <c r="A7" s="30" t="s">
        <v>9</v>
      </c>
      <c r="B7" s="16"/>
      <c r="C7" s="9">
        <v>109400</v>
      </c>
      <c r="D7" s="9">
        <v>109400</v>
      </c>
      <c r="E7" s="9">
        <v>109399.2</v>
      </c>
      <c r="F7" s="16"/>
      <c r="G7" s="31">
        <v>100</v>
      </c>
    </row>
    <row r="8" spans="1:7" ht="13.2" x14ac:dyDescent="0.25">
      <c r="A8" s="30" t="s">
        <v>10</v>
      </c>
      <c r="B8" s="16"/>
      <c r="C8" s="9">
        <v>109400</v>
      </c>
      <c r="D8" s="9">
        <v>109400</v>
      </c>
      <c r="E8" s="9">
        <v>109399.2</v>
      </c>
      <c r="F8" s="16"/>
      <c r="G8" s="31">
        <v>100</v>
      </c>
    </row>
    <row r="9" spans="1:7" ht="13.2" x14ac:dyDescent="0.2">
      <c r="A9" s="32" t="s">
        <v>11</v>
      </c>
      <c r="B9" s="17"/>
      <c r="C9" s="12">
        <v>60000</v>
      </c>
      <c r="D9" s="12">
        <v>60000</v>
      </c>
      <c r="E9" s="12">
        <v>59999.199999999997</v>
      </c>
      <c r="F9" s="17"/>
      <c r="G9" s="31">
        <v>100</v>
      </c>
    </row>
    <row r="10" spans="1:7" ht="13.2" x14ac:dyDescent="0.25">
      <c r="A10" s="33" t="s">
        <v>12</v>
      </c>
      <c r="B10" s="18"/>
      <c r="C10" s="13">
        <v>19408.05</v>
      </c>
      <c r="D10" s="13">
        <v>19408.05</v>
      </c>
      <c r="E10" s="13">
        <v>19407.25</v>
      </c>
      <c r="F10" s="18"/>
      <c r="G10" s="31">
        <v>100</v>
      </c>
    </row>
    <row r="11" spans="1:7" ht="26.4" x14ac:dyDescent="0.25">
      <c r="A11" s="33" t="s">
        <v>13</v>
      </c>
      <c r="B11" s="18"/>
      <c r="C11" s="13">
        <v>40591.949999999997</v>
      </c>
      <c r="D11" s="13">
        <v>40591.949999999997</v>
      </c>
      <c r="E11" s="13">
        <v>40591.949999999997</v>
      </c>
      <c r="F11" s="18"/>
      <c r="G11" s="31">
        <v>100</v>
      </c>
    </row>
    <row r="12" spans="1:7" ht="13.2" x14ac:dyDescent="0.2">
      <c r="A12" s="32" t="s">
        <v>14</v>
      </c>
      <c r="B12" s="17"/>
      <c r="C12" s="12">
        <v>40000</v>
      </c>
      <c r="D12" s="12">
        <v>40000</v>
      </c>
      <c r="E12" s="12">
        <v>40000</v>
      </c>
      <c r="F12" s="17"/>
      <c r="G12" s="31">
        <v>100</v>
      </c>
    </row>
    <row r="13" spans="1:7" ht="13.2" x14ac:dyDescent="0.25">
      <c r="A13" s="33" t="s">
        <v>15</v>
      </c>
      <c r="B13" s="18"/>
      <c r="C13" s="13">
        <v>40000</v>
      </c>
      <c r="D13" s="13">
        <v>40000</v>
      </c>
      <c r="E13" s="13">
        <v>40000</v>
      </c>
      <c r="F13" s="18"/>
      <c r="G13" s="31">
        <v>100</v>
      </c>
    </row>
    <row r="14" spans="1:7" ht="13.2" x14ac:dyDescent="0.2">
      <c r="A14" s="32" t="s">
        <v>16</v>
      </c>
      <c r="B14" s="17"/>
      <c r="C14" s="12">
        <v>9400</v>
      </c>
      <c r="D14" s="12">
        <v>9400</v>
      </c>
      <c r="E14" s="12">
        <v>9400</v>
      </c>
      <c r="F14" s="17"/>
      <c r="G14" s="31">
        <v>100</v>
      </c>
    </row>
    <row r="15" spans="1:7" ht="26.4" x14ac:dyDescent="0.25">
      <c r="A15" s="33" t="s">
        <v>17</v>
      </c>
      <c r="B15" s="18"/>
      <c r="C15" s="13">
        <v>9400</v>
      </c>
      <c r="D15" s="13">
        <v>9400</v>
      </c>
      <c r="E15" s="13">
        <v>9400</v>
      </c>
      <c r="F15" s="18"/>
      <c r="G15" s="31">
        <v>100</v>
      </c>
    </row>
    <row r="16" spans="1:7" ht="26.4" x14ac:dyDescent="0.25">
      <c r="A16" s="28" t="s">
        <v>18</v>
      </c>
      <c r="B16" s="11">
        <v>15622.39</v>
      </c>
      <c r="C16" s="11">
        <v>127680</v>
      </c>
      <c r="D16" s="11">
        <v>127680</v>
      </c>
      <c r="E16" s="11">
        <v>86924.69</v>
      </c>
      <c r="F16" s="11">
        <v>556.41</v>
      </c>
      <c r="G16" s="29">
        <v>68.08</v>
      </c>
    </row>
    <row r="17" spans="1:7" ht="13.2" x14ac:dyDescent="0.25">
      <c r="A17" s="30" t="s">
        <v>9</v>
      </c>
      <c r="B17" s="9">
        <v>15622.39</v>
      </c>
      <c r="C17" s="9">
        <v>127680</v>
      </c>
      <c r="D17" s="9">
        <v>127680</v>
      </c>
      <c r="E17" s="9">
        <v>86924.69</v>
      </c>
      <c r="F17" s="9">
        <v>556.41</v>
      </c>
      <c r="G17" s="34">
        <v>68.08</v>
      </c>
    </row>
    <row r="18" spans="1:7" ht="13.2" x14ac:dyDescent="0.25">
      <c r="A18" s="30" t="s">
        <v>19</v>
      </c>
      <c r="B18" s="16"/>
      <c r="C18" s="9">
        <v>69</v>
      </c>
      <c r="D18" s="9">
        <v>69</v>
      </c>
      <c r="E18" s="16"/>
      <c r="F18" s="16"/>
      <c r="G18" s="35"/>
    </row>
    <row r="19" spans="1:7" ht="13.2" x14ac:dyDescent="0.2">
      <c r="A19" s="32" t="s">
        <v>20</v>
      </c>
      <c r="B19" s="17"/>
      <c r="C19" s="12">
        <v>69</v>
      </c>
      <c r="D19" s="12">
        <v>69</v>
      </c>
      <c r="E19" s="17"/>
      <c r="F19" s="17"/>
      <c r="G19" s="35"/>
    </row>
    <row r="20" spans="1:7" ht="26.4" x14ac:dyDescent="0.25">
      <c r="A20" s="33" t="s">
        <v>21</v>
      </c>
      <c r="B20" s="18"/>
      <c r="C20" s="13">
        <v>69</v>
      </c>
      <c r="D20" s="13">
        <v>69</v>
      </c>
      <c r="E20" s="18"/>
      <c r="F20" s="18"/>
      <c r="G20" s="35"/>
    </row>
    <row r="21" spans="1:7" ht="13.2" x14ac:dyDescent="0.25">
      <c r="A21" s="30" t="s">
        <v>10</v>
      </c>
      <c r="B21" s="9">
        <v>15359.54</v>
      </c>
      <c r="C21" s="9">
        <v>127011</v>
      </c>
      <c r="D21" s="9">
        <v>127011</v>
      </c>
      <c r="E21" s="9">
        <v>86449.36</v>
      </c>
      <c r="F21" s="9">
        <v>562.84</v>
      </c>
      <c r="G21" s="34">
        <v>68.06</v>
      </c>
    </row>
    <row r="22" spans="1:7" ht="13.2" x14ac:dyDescent="0.2">
      <c r="A22" s="32" t="s">
        <v>11</v>
      </c>
      <c r="B22" s="12">
        <v>1085</v>
      </c>
      <c r="C22" s="12">
        <v>12571</v>
      </c>
      <c r="D22" s="12">
        <v>12571</v>
      </c>
      <c r="E22" s="12">
        <v>1653</v>
      </c>
      <c r="F22" s="12">
        <v>152.35</v>
      </c>
      <c r="G22" s="34">
        <v>13.15</v>
      </c>
    </row>
    <row r="23" spans="1:7" ht="13.2" x14ac:dyDescent="0.25">
      <c r="A23" s="33" t="s">
        <v>12</v>
      </c>
      <c r="B23" s="13">
        <v>1085</v>
      </c>
      <c r="C23" s="13">
        <v>6000</v>
      </c>
      <c r="D23" s="13">
        <v>6000</v>
      </c>
      <c r="E23" s="13">
        <v>501</v>
      </c>
      <c r="F23" s="13">
        <v>46.18</v>
      </c>
      <c r="G23" s="31">
        <v>8.35</v>
      </c>
    </row>
    <row r="24" spans="1:7" ht="26.4" x14ac:dyDescent="0.25">
      <c r="A24" s="33" t="s">
        <v>13</v>
      </c>
      <c r="B24" s="18"/>
      <c r="C24" s="13">
        <v>6071</v>
      </c>
      <c r="D24" s="13">
        <v>6071</v>
      </c>
      <c r="E24" s="18"/>
      <c r="F24" s="18"/>
      <c r="G24" s="35"/>
    </row>
    <row r="25" spans="1:7" ht="26.4" x14ac:dyDescent="0.25">
      <c r="A25" s="33" t="s">
        <v>22</v>
      </c>
      <c r="B25" s="18"/>
      <c r="C25" s="13">
        <v>500</v>
      </c>
      <c r="D25" s="13">
        <v>500</v>
      </c>
      <c r="E25" s="13">
        <v>600</v>
      </c>
      <c r="F25" s="18"/>
      <c r="G25" s="31">
        <v>120</v>
      </c>
    </row>
    <row r="26" spans="1:7" ht="26.4" x14ac:dyDescent="0.25">
      <c r="A26" s="33" t="s">
        <v>23</v>
      </c>
      <c r="B26" s="18"/>
      <c r="C26" s="18"/>
      <c r="D26" s="18"/>
      <c r="E26" s="13">
        <v>552</v>
      </c>
      <c r="F26" s="18"/>
      <c r="G26" s="35"/>
    </row>
    <row r="27" spans="1:7" ht="13.2" x14ac:dyDescent="0.2">
      <c r="A27" s="32" t="s">
        <v>14</v>
      </c>
      <c r="B27" s="12">
        <v>5395.38</v>
      </c>
      <c r="C27" s="12">
        <v>52500</v>
      </c>
      <c r="D27" s="12">
        <v>52500</v>
      </c>
      <c r="E27" s="12">
        <v>29582.33</v>
      </c>
      <c r="F27" s="12">
        <v>548.29</v>
      </c>
      <c r="G27" s="34">
        <v>56.35</v>
      </c>
    </row>
    <row r="28" spans="1:7" ht="26.4" x14ac:dyDescent="0.25">
      <c r="A28" s="33" t="s">
        <v>24</v>
      </c>
      <c r="B28" s="13">
        <v>254.67</v>
      </c>
      <c r="C28" s="13">
        <v>5000</v>
      </c>
      <c r="D28" s="13">
        <v>5000</v>
      </c>
      <c r="E28" s="13">
        <v>13338.7</v>
      </c>
      <c r="F28" s="13">
        <v>5237.6400000000003</v>
      </c>
      <c r="G28" s="31">
        <v>266.77</v>
      </c>
    </row>
    <row r="29" spans="1:7" ht="13.2" x14ac:dyDescent="0.25">
      <c r="A29" s="33" t="s">
        <v>25</v>
      </c>
      <c r="B29" s="13">
        <v>1258.94</v>
      </c>
      <c r="C29" s="13">
        <v>2000</v>
      </c>
      <c r="D29" s="13">
        <v>2000</v>
      </c>
      <c r="E29" s="13">
        <v>1790.68</v>
      </c>
      <c r="F29" s="13">
        <v>142.24</v>
      </c>
      <c r="G29" s="31">
        <v>89.53</v>
      </c>
    </row>
    <row r="30" spans="1:7" ht="13.2" x14ac:dyDescent="0.25">
      <c r="A30" s="33" t="s">
        <v>15</v>
      </c>
      <c r="B30" s="13">
        <v>724.79</v>
      </c>
      <c r="C30" s="13">
        <v>33600</v>
      </c>
      <c r="D30" s="13">
        <v>33600</v>
      </c>
      <c r="E30" s="13">
        <v>701.56</v>
      </c>
      <c r="F30" s="13">
        <v>96.79</v>
      </c>
      <c r="G30" s="31">
        <v>2.09</v>
      </c>
    </row>
    <row r="31" spans="1:7" ht="26.4" x14ac:dyDescent="0.25">
      <c r="A31" s="33" t="s">
        <v>26</v>
      </c>
      <c r="B31" s="13">
        <v>778.3</v>
      </c>
      <c r="C31" s="13">
        <v>7000</v>
      </c>
      <c r="D31" s="13">
        <v>7000</v>
      </c>
      <c r="E31" s="13">
        <v>12295.46</v>
      </c>
      <c r="F31" s="13">
        <v>1579.78</v>
      </c>
      <c r="G31" s="31">
        <v>175.65</v>
      </c>
    </row>
    <row r="32" spans="1:7" ht="13.2" x14ac:dyDescent="0.25">
      <c r="A32" s="33" t="s">
        <v>27</v>
      </c>
      <c r="B32" s="13">
        <v>448.2</v>
      </c>
      <c r="C32" s="13">
        <v>2900</v>
      </c>
      <c r="D32" s="13">
        <v>2900</v>
      </c>
      <c r="E32" s="13">
        <v>516.95000000000005</v>
      </c>
      <c r="F32" s="13">
        <v>115.34</v>
      </c>
      <c r="G32" s="31">
        <v>17.829999999999998</v>
      </c>
    </row>
    <row r="33" spans="1:7" ht="26.4" x14ac:dyDescent="0.25">
      <c r="A33" s="33" t="s">
        <v>28</v>
      </c>
      <c r="B33" s="13">
        <v>1930.48</v>
      </c>
      <c r="C33" s="13">
        <v>2000</v>
      </c>
      <c r="D33" s="13">
        <v>2000</v>
      </c>
      <c r="E33" s="13">
        <v>938.98</v>
      </c>
      <c r="F33" s="13">
        <v>48.64</v>
      </c>
      <c r="G33" s="31">
        <v>46.95</v>
      </c>
    </row>
    <row r="34" spans="1:7" ht="13.2" x14ac:dyDescent="0.2">
      <c r="A34" s="32" t="s">
        <v>16</v>
      </c>
      <c r="B34" s="12">
        <v>3742.34</v>
      </c>
      <c r="C34" s="12">
        <v>47690</v>
      </c>
      <c r="D34" s="12">
        <v>47690</v>
      </c>
      <c r="E34" s="12">
        <v>42193.42</v>
      </c>
      <c r="F34" s="12">
        <v>1127.46</v>
      </c>
      <c r="G34" s="34">
        <v>88.47</v>
      </c>
    </row>
    <row r="35" spans="1:7" ht="26.4" x14ac:dyDescent="0.25">
      <c r="A35" s="33" t="s">
        <v>29</v>
      </c>
      <c r="B35" s="13">
        <v>695.33</v>
      </c>
      <c r="C35" s="13">
        <v>10478.280000000001</v>
      </c>
      <c r="D35" s="13">
        <v>10478.280000000001</v>
      </c>
      <c r="E35" s="13">
        <v>15054.24</v>
      </c>
      <c r="F35" s="13">
        <v>2165.0500000000002</v>
      </c>
      <c r="G35" s="31">
        <v>143.66999999999999</v>
      </c>
    </row>
    <row r="36" spans="1:7" ht="26.4" x14ac:dyDescent="0.25">
      <c r="A36" s="33" t="s">
        <v>30</v>
      </c>
      <c r="B36" s="18"/>
      <c r="C36" s="13">
        <v>6561.72</v>
      </c>
      <c r="D36" s="13">
        <v>6561.72</v>
      </c>
      <c r="E36" s="13">
        <v>5520</v>
      </c>
      <c r="F36" s="18"/>
      <c r="G36" s="31">
        <v>84.12</v>
      </c>
    </row>
    <row r="37" spans="1:7" ht="13.2" x14ac:dyDescent="0.25">
      <c r="A37" s="33" t="s">
        <v>31</v>
      </c>
      <c r="B37" s="13">
        <v>238.77</v>
      </c>
      <c r="C37" s="13">
        <v>9200</v>
      </c>
      <c r="D37" s="13">
        <v>9200</v>
      </c>
      <c r="E37" s="13">
        <v>12349.18</v>
      </c>
      <c r="F37" s="13">
        <v>5172</v>
      </c>
      <c r="G37" s="31">
        <v>134.22999999999999</v>
      </c>
    </row>
    <row r="38" spans="1:7" ht="13.2" x14ac:dyDescent="0.25">
      <c r="A38" s="33" t="s">
        <v>32</v>
      </c>
      <c r="B38" s="13">
        <v>47.29</v>
      </c>
      <c r="C38" s="13">
        <v>1000</v>
      </c>
      <c r="D38" s="13">
        <v>1000</v>
      </c>
      <c r="E38" s="18"/>
      <c r="F38" s="18"/>
      <c r="G38" s="35"/>
    </row>
    <row r="39" spans="1:7" ht="26.4" x14ac:dyDescent="0.25">
      <c r="A39" s="33" t="s">
        <v>17</v>
      </c>
      <c r="B39" s="18"/>
      <c r="C39" s="13">
        <v>7250</v>
      </c>
      <c r="D39" s="13">
        <v>7250</v>
      </c>
      <c r="E39" s="13">
        <v>50</v>
      </c>
      <c r="F39" s="18"/>
      <c r="G39" s="31">
        <v>0.69</v>
      </c>
    </row>
    <row r="40" spans="1:7" ht="13.2" x14ac:dyDescent="0.25">
      <c r="A40" s="33" t="s">
        <v>33</v>
      </c>
      <c r="B40" s="13">
        <v>412.5</v>
      </c>
      <c r="C40" s="13">
        <v>3000</v>
      </c>
      <c r="D40" s="13">
        <v>3000</v>
      </c>
      <c r="E40" s="18"/>
      <c r="F40" s="18"/>
      <c r="G40" s="35"/>
    </row>
    <row r="41" spans="1:7" ht="13.2" x14ac:dyDescent="0.25">
      <c r="A41" s="33" t="s">
        <v>34</v>
      </c>
      <c r="B41" s="13">
        <v>2148.4499999999998</v>
      </c>
      <c r="C41" s="13">
        <v>2200</v>
      </c>
      <c r="D41" s="13">
        <v>2200</v>
      </c>
      <c r="E41" s="13">
        <v>1687.5</v>
      </c>
      <c r="F41" s="13">
        <v>78.540000000000006</v>
      </c>
      <c r="G41" s="31">
        <v>76.7</v>
      </c>
    </row>
    <row r="42" spans="1:7" ht="13.2" x14ac:dyDescent="0.25">
      <c r="A42" s="33" t="s">
        <v>35</v>
      </c>
      <c r="B42" s="13">
        <v>200</v>
      </c>
      <c r="C42" s="13">
        <v>8000</v>
      </c>
      <c r="D42" s="13">
        <v>8000</v>
      </c>
      <c r="E42" s="13">
        <v>7532.5</v>
      </c>
      <c r="F42" s="13">
        <v>3766.25</v>
      </c>
      <c r="G42" s="31">
        <v>94.16</v>
      </c>
    </row>
    <row r="43" spans="1:7" ht="20.399999999999999" x14ac:dyDescent="0.2">
      <c r="A43" s="32" t="s">
        <v>36</v>
      </c>
      <c r="B43" s="12">
        <v>5136.82</v>
      </c>
      <c r="C43" s="12">
        <v>14250</v>
      </c>
      <c r="D43" s="12">
        <v>14250</v>
      </c>
      <c r="E43" s="12">
        <v>13020.61</v>
      </c>
      <c r="F43" s="12">
        <v>253.48</v>
      </c>
      <c r="G43" s="34">
        <v>91.37</v>
      </c>
    </row>
    <row r="44" spans="1:7" ht="13.2" x14ac:dyDescent="0.25">
      <c r="A44" s="33" t="s">
        <v>37</v>
      </c>
      <c r="B44" s="13">
        <v>320</v>
      </c>
      <c r="C44" s="13">
        <v>2300</v>
      </c>
      <c r="D44" s="13">
        <v>2300</v>
      </c>
      <c r="E44" s="13">
        <v>1558.04</v>
      </c>
      <c r="F44" s="13">
        <v>486.89</v>
      </c>
      <c r="G44" s="31">
        <v>67.739999999999995</v>
      </c>
    </row>
    <row r="45" spans="1:7" ht="13.2" x14ac:dyDescent="0.25">
      <c r="A45" s="33" t="s">
        <v>38</v>
      </c>
      <c r="B45" s="13">
        <v>100</v>
      </c>
      <c r="C45" s="13">
        <v>450</v>
      </c>
      <c r="D45" s="13">
        <v>450</v>
      </c>
      <c r="E45" s="18"/>
      <c r="F45" s="18"/>
      <c r="G45" s="35"/>
    </row>
    <row r="46" spans="1:7" ht="13.2" x14ac:dyDescent="0.25">
      <c r="A46" s="33" t="s">
        <v>39</v>
      </c>
      <c r="B46" s="13">
        <v>384</v>
      </c>
      <c r="C46" s="13">
        <v>500</v>
      </c>
      <c r="D46" s="13">
        <v>500</v>
      </c>
      <c r="E46" s="13">
        <v>350</v>
      </c>
      <c r="F46" s="13">
        <v>91.15</v>
      </c>
      <c r="G46" s="31">
        <v>70</v>
      </c>
    </row>
    <row r="47" spans="1:7" ht="26.4" x14ac:dyDescent="0.25">
      <c r="A47" s="33" t="s">
        <v>40</v>
      </c>
      <c r="B47" s="13">
        <v>4332.82</v>
      </c>
      <c r="C47" s="13">
        <v>11000</v>
      </c>
      <c r="D47" s="13">
        <v>11000</v>
      </c>
      <c r="E47" s="13">
        <v>11112.57</v>
      </c>
      <c r="F47" s="13">
        <v>256.47000000000003</v>
      </c>
      <c r="G47" s="31">
        <v>101.02</v>
      </c>
    </row>
    <row r="48" spans="1:7" ht="13.2" x14ac:dyDescent="0.25">
      <c r="A48" s="30" t="s">
        <v>41</v>
      </c>
      <c r="B48" s="9">
        <v>162.85</v>
      </c>
      <c r="C48" s="9">
        <v>600</v>
      </c>
      <c r="D48" s="9">
        <v>600</v>
      </c>
      <c r="E48" s="9">
        <v>475.33</v>
      </c>
      <c r="F48" s="9">
        <v>291.88</v>
      </c>
      <c r="G48" s="34">
        <v>79.22</v>
      </c>
    </row>
    <row r="49" spans="1:7" ht="13.2" x14ac:dyDescent="0.2">
      <c r="A49" s="32" t="s">
        <v>42</v>
      </c>
      <c r="B49" s="12">
        <v>162.85</v>
      </c>
      <c r="C49" s="12">
        <v>600</v>
      </c>
      <c r="D49" s="12">
        <v>600</v>
      </c>
      <c r="E49" s="12">
        <v>475.33</v>
      </c>
      <c r="F49" s="12">
        <v>291.88</v>
      </c>
      <c r="G49" s="34">
        <v>79.22</v>
      </c>
    </row>
    <row r="50" spans="1:7" ht="26.4" x14ac:dyDescent="0.25">
      <c r="A50" s="33" t="s">
        <v>43</v>
      </c>
      <c r="B50" s="13">
        <v>90.4</v>
      </c>
      <c r="C50" s="13">
        <v>600</v>
      </c>
      <c r="D50" s="13">
        <v>600</v>
      </c>
      <c r="E50" s="13">
        <v>475.33</v>
      </c>
      <c r="F50" s="13">
        <v>525.80999999999995</v>
      </c>
      <c r="G50" s="31">
        <v>79.22</v>
      </c>
    </row>
    <row r="51" spans="1:7" ht="39.6" x14ac:dyDescent="0.25">
      <c r="A51" s="33" t="s">
        <v>44</v>
      </c>
      <c r="B51" s="13">
        <v>72.45</v>
      </c>
      <c r="C51" s="18"/>
      <c r="D51" s="18"/>
      <c r="E51" s="18"/>
      <c r="F51" s="18"/>
      <c r="G51" s="35"/>
    </row>
    <row r="52" spans="1:7" ht="13.2" x14ac:dyDescent="0.25">
      <c r="A52" s="30" t="s">
        <v>45</v>
      </c>
      <c r="B52" s="9">
        <v>100</v>
      </c>
      <c r="C52" s="16"/>
      <c r="D52" s="16"/>
      <c r="E52" s="16"/>
      <c r="F52" s="16"/>
      <c r="G52" s="35"/>
    </row>
    <row r="53" spans="1:7" ht="13.2" x14ac:dyDescent="0.2">
      <c r="A53" s="32" t="s">
        <v>46</v>
      </c>
      <c r="B53" s="12">
        <v>100</v>
      </c>
      <c r="C53" s="17"/>
      <c r="D53" s="17"/>
      <c r="E53" s="17"/>
      <c r="F53" s="17"/>
      <c r="G53" s="35"/>
    </row>
    <row r="54" spans="1:7" ht="13.2" x14ac:dyDescent="0.25">
      <c r="A54" s="33" t="s">
        <v>47</v>
      </c>
      <c r="B54" s="13">
        <v>100</v>
      </c>
      <c r="C54" s="18"/>
      <c r="D54" s="18"/>
      <c r="E54" s="18"/>
      <c r="F54" s="18"/>
      <c r="G54" s="35"/>
    </row>
    <row r="55" spans="1:7" ht="39.6" x14ac:dyDescent="0.25">
      <c r="A55" s="28" t="s">
        <v>48</v>
      </c>
      <c r="B55" s="11">
        <v>2846.74</v>
      </c>
      <c r="C55" s="11">
        <v>30000</v>
      </c>
      <c r="D55" s="11">
        <v>30000</v>
      </c>
      <c r="E55" s="11">
        <v>14145.75</v>
      </c>
      <c r="F55" s="11">
        <v>496.91</v>
      </c>
      <c r="G55" s="29">
        <v>47.15</v>
      </c>
    </row>
    <row r="56" spans="1:7" ht="13.2" x14ac:dyDescent="0.25">
      <c r="A56" s="30" t="s">
        <v>9</v>
      </c>
      <c r="B56" s="9">
        <v>2846.74</v>
      </c>
      <c r="C56" s="9">
        <v>30000</v>
      </c>
      <c r="D56" s="9">
        <v>30000</v>
      </c>
      <c r="E56" s="9">
        <v>14145.75</v>
      </c>
      <c r="F56" s="9">
        <v>496.91</v>
      </c>
      <c r="G56" s="31">
        <v>47.15</v>
      </c>
    </row>
    <row r="57" spans="1:7" ht="13.2" x14ac:dyDescent="0.25">
      <c r="A57" s="30" t="s">
        <v>10</v>
      </c>
      <c r="B57" s="9">
        <v>2846.74</v>
      </c>
      <c r="C57" s="9">
        <v>30000</v>
      </c>
      <c r="D57" s="9">
        <v>30000</v>
      </c>
      <c r="E57" s="9">
        <v>14145.75</v>
      </c>
      <c r="F57" s="9">
        <v>496.91</v>
      </c>
      <c r="G57" s="31">
        <v>47.15</v>
      </c>
    </row>
    <row r="58" spans="1:7" ht="13.2" x14ac:dyDescent="0.2">
      <c r="A58" s="32" t="s">
        <v>14</v>
      </c>
      <c r="B58" s="12">
        <v>2846.74</v>
      </c>
      <c r="C58" s="17"/>
      <c r="D58" s="17"/>
      <c r="E58" s="17"/>
      <c r="F58" s="17"/>
      <c r="G58" s="35"/>
    </row>
    <row r="59" spans="1:7" ht="26.4" x14ac:dyDescent="0.25">
      <c r="A59" s="33" t="s">
        <v>24</v>
      </c>
      <c r="B59" s="13">
        <v>2846.74</v>
      </c>
      <c r="C59" s="18"/>
      <c r="D59" s="18"/>
      <c r="E59" s="18"/>
      <c r="F59" s="18"/>
      <c r="G59" s="35"/>
    </row>
    <row r="60" spans="1:7" ht="13.2" x14ac:dyDescent="0.2">
      <c r="A60" s="32" t="s">
        <v>16</v>
      </c>
      <c r="B60" s="17"/>
      <c r="C60" s="12">
        <v>30000</v>
      </c>
      <c r="D60" s="12">
        <v>30000</v>
      </c>
      <c r="E60" s="12">
        <v>14145.75</v>
      </c>
      <c r="F60" s="17"/>
      <c r="G60" s="31">
        <v>47.15</v>
      </c>
    </row>
    <row r="61" spans="1:7" ht="26.4" x14ac:dyDescent="0.25">
      <c r="A61" s="33" t="s">
        <v>49</v>
      </c>
      <c r="B61" s="18"/>
      <c r="C61" s="13">
        <v>30000</v>
      </c>
      <c r="D61" s="13">
        <v>30000</v>
      </c>
      <c r="E61" s="13">
        <v>14145.75</v>
      </c>
      <c r="F61" s="18"/>
      <c r="G61" s="31">
        <v>47.15</v>
      </c>
    </row>
    <row r="62" spans="1:7" ht="39.6" x14ac:dyDescent="0.25">
      <c r="A62" s="28" t="s">
        <v>50</v>
      </c>
      <c r="B62" s="11">
        <v>1900</v>
      </c>
      <c r="C62" s="11">
        <v>12258</v>
      </c>
      <c r="D62" s="11">
        <v>12258</v>
      </c>
      <c r="E62" s="11">
        <v>8218</v>
      </c>
      <c r="F62" s="11">
        <v>432.53</v>
      </c>
      <c r="G62" s="29">
        <v>67.040000000000006</v>
      </c>
    </row>
    <row r="63" spans="1:7" ht="13.2" x14ac:dyDescent="0.25">
      <c r="A63" s="30" t="s">
        <v>9</v>
      </c>
      <c r="B63" s="9">
        <v>1900</v>
      </c>
      <c r="C63" s="9">
        <v>12258</v>
      </c>
      <c r="D63" s="9">
        <v>12258</v>
      </c>
      <c r="E63" s="9">
        <v>8218</v>
      </c>
      <c r="F63" s="9">
        <v>432.53</v>
      </c>
      <c r="G63" s="34">
        <v>67.040000000000006</v>
      </c>
    </row>
    <row r="64" spans="1:7" ht="13.2" x14ac:dyDescent="0.25">
      <c r="A64" s="30" t="s">
        <v>10</v>
      </c>
      <c r="B64" s="9">
        <v>1900</v>
      </c>
      <c r="C64" s="9">
        <v>12258</v>
      </c>
      <c r="D64" s="9">
        <v>12258</v>
      </c>
      <c r="E64" s="9">
        <v>8218</v>
      </c>
      <c r="F64" s="9">
        <v>432.53</v>
      </c>
      <c r="G64" s="34">
        <v>67.040000000000006</v>
      </c>
    </row>
    <row r="65" spans="1:7" ht="13.2" x14ac:dyDescent="0.2">
      <c r="A65" s="32" t="s">
        <v>11</v>
      </c>
      <c r="B65" s="12">
        <v>1900</v>
      </c>
      <c r="C65" s="12">
        <v>4008</v>
      </c>
      <c r="D65" s="12">
        <v>4008</v>
      </c>
      <c r="E65" s="12">
        <v>3358</v>
      </c>
      <c r="F65" s="12">
        <v>176.74</v>
      </c>
      <c r="G65" s="34">
        <v>83.78</v>
      </c>
    </row>
    <row r="66" spans="1:7" ht="13.2" x14ac:dyDescent="0.25">
      <c r="A66" s="33" t="s">
        <v>12</v>
      </c>
      <c r="B66" s="13">
        <v>1250</v>
      </c>
      <c r="C66" s="13">
        <v>3358</v>
      </c>
      <c r="D66" s="13">
        <v>3358</v>
      </c>
      <c r="E66" s="13">
        <v>3358</v>
      </c>
      <c r="F66" s="13">
        <v>268.64</v>
      </c>
      <c r="G66" s="31">
        <v>100</v>
      </c>
    </row>
    <row r="67" spans="1:7" ht="26.4" x14ac:dyDescent="0.25">
      <c r="A67" s="33" t="s">
        <v>22</v>
      </c>
      <c r="B67" s="13">
        <v>650</v>
      </c>
      <c r="C67" s="13">
        <v>650</v>
      </c>
      <c r="D67" s="13">
        <v>650</v>
      </c>
      <c r="E67" s="18"/>
      <c r="F67" s="18"/>
      <c r="G67" s="35"/>
    </row>
    <row r="68" spans="1:7" ht="13.2" x14ac:dyDescent="0.2">
      <c r="A68" s="32" t="s">
        <v>14</v>
      </c>
      <c r="B68" s="17"/>
      <c r="C68" s="12">
        <v>250</v>
      </c>
      <c r="D68" s="12">
        <v>250</v>
      </c>
      <c r="E68" s="17"/>
      <c r="F68" s="17"/>
      <c r="G68" s="36"/>
    </row>
    <row r="69" spans="1:7" ht="26.4" x14ac:dyDescent="0.25">
      <c r="A69" s="33" t="s">
        <v>26</v>
      </c>
      <c r="B69" s="18"/>
      <c r="C69" s="13">
        <v>250</v>
      </c>
      <c r="D69" s="13">
        <v>250</v>
      </c>
      <c r="E69" s="18"/>
      <c r="F69" s="18"/>
      <c r="G69" s="35"/>
    </row>
    <row r="70" spans="1:7" ht="13.2" x14ac:dyDescent="0.2">
      <c r="A70" s="32" t="s">
        <v>16</v>
      </c>
      <c r="B70" s="17"/>
      <c r="C70" s="12">
        <v>8000</v>
      </c>
      <c r="D70" s="12">
        <v>8000</v>
      </c>
      <c r="E70" s="12">
        <v>4860</v>
      </c>
      <c r="F70" s="17"/>
      <c r="G70" s="34">
        <v>60.75</v>
      </c>
    </row>
    <row r="71" spans="1:7" ht="26.4" x14ac:dyDescent="0.25">
      <c r="A71" s="33" t="s">
        <v>29</v>
      </c>
      <c r="B71" s="18"/>
      <c r="C71" s="13">
        <v>7500</v>
      </c>
      <c r="D71" s="13">
        <v>7500</v>
      </c>
      <c r="E71" s="13">
        <v>4860</v>
      </c>
      <c r="F71" s="18"/>
      <c r="G71" s="31">
        <v>64.8</v>
      </c>
    </row>
    <row r="72" spans="1:7" ht="26.4" x14ac:dyDescent="0.25">
      <c r="A72" s="33" t="s">
        <v>49</v>
      </c>
      <c r="B72" s="18"/>
      <c r="C72" s="13">
        <v>500</v>
      </c>
      <c r="D72" s="13">
        <v>500</v>
      </c>
      <c r="E72" s="18"/>
      <c r="F72" s="18"/>
      <c r="G72" s="35"/>
    </row>
    <row r="73" spans="1:7" ht="26.4" x14ac:dyDescent="0.25">
      <c r="A73" s="28" t="s">
        <v>51</v>
      </c>
      <c r="B73" s="11">
        <v>695310.5</v>
      </c>
      <c r="C73" s="11">
        <v>706000</v>
      </c>
      <c r="D73" s="11">
        <v>706000</v>
      </c>
      <c r="E73" s="11">
        <v>701288.38</v>
      </c>
      <c r="F73" s="11">
        <v>100.86</v>
      </c>
      <c r="G73" s="29">
        <v>99.33</v>
      </c>
    </row>
    <row r="74" spans="1:7" ht="13.2" x14ac:dyDescent="0.25">
      <c r="A74" s="30" t="s">
        <v>9</v>
      </c>
      <c r="B74" s="9">
        <v>695310.5</v>
      </c>
      <c r="C74" s="9">
        <v>706000</v>
      </c>
      <c r="D74" s="9">
        <v>706000</v>
      </c>
      <c r="E74" s="9">
        <v>701288.38</v>
      </c>
      <c r="F74" s="9">
        <v>100.86</v>
      </c>
      <c r="G74" s="34">
        <v>99.33</v>
      </c>
    </row>
    <row r="75" spans="1:7" ht="13.2" x14ac:dyDescent="0.25">
      <c r="A75" s="30" t="s">
        <v>10</v>
      </c>
      <c r="B75" s="9">
        <v>686682.74</v>
      </c>
      <c r="C75" s="9">
        <v>703600</v>
      </c>
      <c r="D75" s="9">
        <v>703600</v>
      </c>
      <c r="E75" s="9">
        <v>699142.34</v>
      </c>
      <c r="F75" s="9">
        <v>101.81</v>
      </c>
      <c r="G75" s="34">
        <v>99.37</v>
      </c>
    </row>
    <row r="76" spans="1:7" ht="13.2" x14ac:dyDescent="0.2">
      <c r="A76" s="32" t="s">
        <v>11</v>
      </c>
      <c r="B76" s="12">
        <v>164334.32999999999</v>
      </c>
      <c r="C76" s="12">
        <v>240000</v>
      </c>
      <c r="D76" s="12">
        <v>240000</v>
      </c>
      <c r="E76" s="12">
        <v>239998.07999999999</v>
      </c>
      <c r="F76" s="12">
        <v>146.04</v>
      </c>
      <c r="G76" s="34">
        <v>100</v>
      </c>
    </row>
    <row r="77" spans="1:7" ht="13.2" x14ac:dyDescent="0.25">
      <c r="A77" s="33" t="s">
        <v>12</v>
      </c>
      <c r="B77" s="13">
        <v>17849.330000000002</v>
      </c>
      <c r="C77" s="13">
        <v>27000</v>
      </c>
      <c r="D77" s="13">
        <v>27000</v>
      </c>
      <c r="E77" s="13">
        <v>26998.080000000002</v>
      </c>
      <c r="F77" s="13">
        <v>151.26</v>
      </c>
      <c r="G77" s="31">
        <v>99.99</v>
      </c>
    </row>
    <row r="78" spans="1:7" ht="26.4" x14ac:dyDescent="0.25">
      <c r="A78" s="33" t="s">
        <v>13</v>
      </c>
      <c r="B78" s="13">
        <v>142910</v>
      </c>
      <c r="C78" s="13">
        <v>210000</v>
      </c>
      <c r="D78" s="13">
        <v>210000</v>
      </c>
      <c r="E78" s="13">
        <v>210000</v>
      </c>
      <c r="F78" s="13">
        <v>146.94999999999999</v>
      </c>
      <c r="G78" s="31">
        <v>100</v>
      </c>
    </row>
    <row r="79" spans="1:7" ht="26.4" x14ac:dyDescent="0.25">
      <c r="A79" s="33" t="s">
        <v>22</v>
      </c>
      <c r="B79" s="13">
        <v>3575</v>
      </c>
      <c r="C79" s="13">
        <v>3000</v>
      </c>
      <c r="D79" s="13">
        <v>3000</v>
      </c>
      <c r="E79" s="13">
        <v>3000</v>
      </c>
      <c r="F79" s="13">
        <v>83.92</v>
      </c>
      <c r="G79" s="31">
        <v>100</v>
      </c>
    </row>
    <row r="80" spans="1:7" ht="13.2" x14ac:dyDescent="0.2">
      <c r="A80" s="32" t="s">
        <v>14</v>
      </c>
      <c r="B80" s="12">
        <v>238821.02</v>
      </c>
      <c r="C80" s="12">
        <v>263730</v>
      </c>
      <c r="D80" s="12">
        <v>263730</v>
      </c>
      <c r="E80" s="12">
        <v>263730</v>
      </c>
      <c r="F80" s="12">
        <v>110.43</v>
      </c>
      <c r="G80" s="34">
        <v>100</v>
      </c>
    </row>
    <row r="81" spans="1:7" ht="26.4" x14ac:dyDescent="0.25">
      <c r="A81" s="33" t="s">
        <v>24</v>
      </c>
      <c r="B81" s="13">
        <v>38327.269999999997</v>
      </c>
      <c r="C81" s="13">
        <v>40530.89</v>
      </c>
      <c r="D81" s="13">
        <v>40530.89</v>
      </c>
      <c r="E81" s="13">
        <v>40530.89</v>
      </c>
      <c r="F81" s="13">
        <v>105.75</v>
      </c>
      <c r="G81" s="31">
        <v>100</v>
      </c>
    </row>
    <row r="82" spans="1:7" ht="13.2" x14ac:dyDescent="0.25">
      <c r="A82" s="33" t="s">
        <v>25</v>
      </c>
      <c r="B82" s="13">
        <v>14064.59</v>
      </c>
      <c r="C82" s="13">
        <v>21386.62</v>
      </c>
      <c r="D82" s="13">
        <v>21386.62</v>
      </c>
      <c r="E82" s="13">
        <v>21387.95</v>
      </c>
      <c r="F82" s="13">
        <v>152.07</v>
      </c>
      <c r="G82" s="31">
        <v>100.01</v>
      </c>
    </row>
    <row r="83" spans="1:7" ht="13.2" x14ac:dyDescent="0.25">
      <c r="A83" s="33" t="s">
        <v>15</v>
      </c>
      <c r="B83" s="13">
        <v>169279.71</v>
      </c>
      <c r="C83" s="13">
        <v>188930.56</v>
      </c>
      <c r="D83" s="13">
        <v>188930.56</v>
      </c>
      <c r="E83" s="13">
        <v>189301.41</v>
      </c>
      <c r="F83" s="13">
        <v>111.83</v>
      </c>
      <c r="G83" s="31">
        <v>100.2</v>
      </c>
    </row>
    <row r="84" spans="1:7" ht="26.4" x14ac:dyDescent="0.25">
      <c r="A84" s="33" t="s">
        <v>26</v>
      </c>
      <c r="B84" s="13">
        <v>15122.97</v>
      </c>
      <c r="C84" s="13">
        <v>8042.88</v>
      </c>
      <c r="D84" s="13">
        <v>8042.88</v>
      </c>
      <c r="E84" s="13">
        <v>8042.88</v>
      </c>
      <c r="F84" s="13">
        <v>53.18</v>
      </c>
      <c r="G84" s="31">
        <v>100</v>
      </c>
    </row>
    <row r="85" spans="1:7" ht="13.2" x14ac:dyDescent="0.25">
      <c r="A85" s="33" t="s">
        <v>27</v>
      </c>
      <c r="B85" s="13">
        <v>573.98</v>
      </c>
      <c r="C85" s="13">
        <v>1839.05</v>
      </c>
      <c r="D85" s="13">
        <v>1839.05</v>
      </c>
      <c r="E85" s="13">
        <v>1839.05</v>
      </c>
      <c r="F85" s="13">
        <v>320.39999999999998</v>
      </c>
      <c r="G85" s="31">
        <v>100</v>
      </c>
    </row>
    <row r="86" spans="1:7" ht="26.4" x14ac:dyDescent="0.25">
      <c r="A86" s="33" t="s">
        <v>28</v>
      </c>
      <c r="B86" s="13">
        <v>1452.5</v>
      </c>
      <c r="C86" s="13">
        <v>3000</v>
      </c>
      <c r="D86" s="13">
        <v>3000</v>
      </c>
      <c r="E86" s="13">
        <v>2627.82</v>
      </c>
      <c r="F86" s="13">
        <v>180.92</v>
      </c>
      <c r="G86" s="31">
        <v>87.59</v>
      </c>
    </row>
    <row r="87" spans="1:7" ht="13.2" x14ac:dyDescent="0.2">
      <c r="A87" s="32" t="s">
        <v>16</v>
      </c>
      <c r="B87" s="12">
        <v>281472.40000000002</v>
      </c>
      <c r="C87" s="12">
        <v>194130</v>
      </c>
      <c r="D87" s="12">
        <v>194130</v>
      </c>
      <c r="E87" s="12">
        <v>193585.26</v>
      </c>
      <c r="F87" s="12">
        <v>68.78</v>
      </c>
      <c r="G87" s="34">
        <v>99.72</v>
      </c>
    </row>
    <row r="88" spans="1:7" ht="26.4" x14ac:dyDescent="0.25">
      <c r="A88" s="33" t="s">
        <v>29</v>
      </c>
      <c r="B88" s="13">
        <v>18351.21</v>
      </c>
      <c r="C88" s="13">
        <v>17000</v>
      </c>
      <c r="D88" s="13">
        <v>17000</v>
      </c>
      <c r="E88" s="13">
        <v>17229.240000000002</v>
      </c>
      <c r="F88" s="13">
        <v>93.89</v>
      </c>
      <c r="G88" s="31">
        <v>101.35</v>
      </c>
    </row>
    <row r="89" spans="1:7" ht="26.4" x14ac:dyDescent="0.25">
      <c r="A89" s="33" t="s">
        <v>49</v>
      </c>
      <c r="B89" s="13">
        <v>93477.01</v>
      </c>
      <c r="C89" s="13">
        <v>26000</v>
      </c>
      <c r="D89" s="13">
        <v>26000</v>
      </c>
      <c r="E89" s="13">
        <v>26335.09</v>
      </c>
      <c r="F89" s="13">
        <v>28.17</v>
      </c>
      <c r="G89" s="31">
        <v>101.29</v>
      </c>
    </row>
    <row r="90" spans="1:7" ht="26.4" x14ac:dyDescent="0.25">
      <c r="A90" s="33" t="s">
        <v>30</v>
      </c>
      <c r="B90" s="13">
        <v>780</v>
      </c>
      <c r="C90" s="13">
        <v>2230</v>
      </c>
      <c r="D90" s="13">
        <v>2230</v>
      </c>
      <c r="E90" s="13">
        <v>2230</v>
      </c>
      <c r="F90" s="13">
        <v>285.89999999999998</v>
      </c>
      <c r="G90" s="31">
        <v>100</v>
      </c>
    </row>
    <row r="91" spans="1:7" ht="13.2" x14ac:dyDescent="0.25">
      <c r="A91" s="33" t="s">
        <v>31</v>
      </c>
      <c r="B91" s="13">
        <v>78684.070000000007</v>
      </c>
      <c r="C91" s="13">
        <v>76500</v>
      </c>
      <c r="D91" s="13">
        <v>76500</v>
      </c>
      <c r="E91" s="13">
        <v>72096.95</v>
      </c>
      <c r="F91" s="13">
        <v>91.63</v>
      </c>
      <c r="G91" s="31">
        <v>94.24</v>
      </c>
    </row>
    <row r="92" spans="1:7" ht="13.2" x14ac:dyDescent="0.25">
      <c r="A92" s="33" t="s">
        <v>32</v>
      </c>
      <c r="B92" s="13">
        <v>14310.75</v>
      </c>
      <c r="C92" s="13">
        <v>17400</v>
      </c>
      <c r="D92" s="13">
        <v>17400</v>
      </c>
      <c r="E92" s="13">
        <v>19771.23</v>
      </c>
      <c r="F92" s="13">
        <v>138.16</v>
      </c>
      <c r="G92" s="31">
        <v>113.63</v>
      </c>
    </row>
    <row r="93" spans="1:7" ht="26.4" x14ac:dyDescent="0.25">
      <c r="A93" s="33" t="s">
        <v>17</v>
      </c>
      <c r="B93" s="13">
        <v>7990</v>
      </c>
      <c r="C93" s="13">
        <v>12534.37</v>
      </c>
      <c r="D93" s="13">
        <v>12534.37</v>
      </c>
      <c r="E93" s="13">
        <v>12860</v>
      </c>
      <c r="F93" s="13">
        <v>160.94999999999999</v>
      </c>
      <c r="G93" s="31">
        <v>102.6</v>
      </c>
    </row>
    <row r="94" spans="1:7" ht="13.2" x14ac:dyDescent="0.25">
      <c r="A94" s="33" t="s">
        <v>33</v>
      </c>
      <c r="B94" s="13">
        <v>25000</v>
      </c>
      <c r="C94" s="13">
        <v>2465.63</v>
      </c>
      <c r="D94" s="13">
        <v>2465.63</v>
      </c>
      <c r="E94" s="13">
        <v>2465.63</v>
      </c>
      <c r="F94" s="13">
        <v>9.86</v>
      </c>
      <c r="G94" s="31">
        <v>100</v>
      </c>
    </row>
    <row r="95" spans="1:7" ht="13.2" x14ac:dyDescent="0.25">
      <c r="A95" s="33" t="s">
        <v>34</v>
      </c>
      <c r="B95" s="13">
        <v>27834.36</v>
      </c>
      <c r="C95" s="13">
        <v>30000</v>
      </c>
      <c r="D95" s="13">
        <v>30000</v>
      </c>
      <c r="E95" s="13">
        <v>30625.62</v>
      </c>
      <c r="F95" s="13">
        <v>110.03</v>
      </c>
      <c r="G95" s="31">
        <v>102.09</v>
      </c>
    </row>
    <row r="96" spans="1:7" ht="13.2" x14ac:dyDescent="0.25">
      <c r="A96" s="33" t="s">
        <v>35</v>
      </c>
      <c r="B96" s="13">
        <v>15045</v>
      </c>
      <c r="C96" s="13">
        <v>10000</v>
      </c>
      <c r="D96" s="13">
        <v>10000</v>
      </c>
      <c r="E96" s="13">
        <v>9971.5</v>
      </c>
      <c r="F96" s="13">
        <v>66.28</v>
      </c>
      <c r="G96" s="31">
        <v>99.72</v>
      </c>
    </row>
    <row r="97" spans="1:7" ht="20.399999999999999" x14ac:dyDescent="0.2">
      <c r="A97" s="32" t="s">
        <v>36</v>
      </c>
      <c r="B97" s="12">
        <v>2054.9899999999998</v>
      </c>
      <c r="C97" s="12">
        <v>5740</v>
      </c>
      <c r="D97" s="12">
        <v>5740</v>
      </c>
      <c r="E97" s="12">
        <v>1829</v>
      </c>
      <c r="F97" s="12">
        <v>89</v>
      </c>
      <c r="G97" s="34">
        <v>31.86</v>
      </c>
    </row>
    <row r="98" spans="1:7" ht="13.2" x14ac:dyDescent="0.25">
      <c r="A98" s="33" t="s">
        <v>52</v>
      </c>
      <c r="B98" s="18"/>
      <c r="C98" s="13">
        <v>3890</v>
      </c>
      <c r="D98" s="13">
        <v>3890</v>
      </c>
      <c r="E98" s="18"/>
      <c r="F98" s="18"/>
      <c r="G98" s="35"/>
    </row>
    <row r="99" spans="1:7" ht="13.2" x14ac:dyDescent="0.25">
      <c r="A99" s="33" t="s">
        <v>38</v>
      </c>
      <c r="B99" s="13">
        <v>850</v>
      </c>
      <c r="C99" s="13">
        <v>950</v>
      </c>
      <c r="D99" s="13">
        <v>950</v>
      </c>
      <c r="E99" s="13">
        <v>850</v>
      </c>
      <c r="F99" s="13">
        <v>100</v>
      </c>
      <c r="G99" s="31">
        <v>89.47</v>
      </c>
    </row>
    <row r="100" spans="1:7" ht="13.2" x14ac:dyDescent="0.25">
      <c r="A100" s="33" t="s">
        <v>39</v>
      </c>
      <c r="B100" s="13">
        <v>250</v>
      </c>
      <c r="C100" s="13">
        <v>300</v>
      </c>
      <c r="D100" s="13">
        <v>300</v>
      </c>
      <c r="E100" s="13">
        <v>260</v>
      </c>
      <c r="F100" s="13">
        <v>104</v>
      </c>
      <c r="G100" s="31">
        <v>86.67</v>
      </c>
    </row>
    <row r="101" spans="1:7" ht="26.4" x14ac:dyDescent="0.25">
      <c r="A101" s="33" t="s">
        <v>40</v>
      </c>
      <c r="B101" s="13">
        <v>954.99</v>
      </c>
      <c r="C101" s="13">
        <v>600</v>
      </c>
      <c r="D101" s="13">
        <v>600</v>
      </c>
      <c r="E101" s="13">
        <v>719</v>
      </c>
      <c r="F101" s="13">
        <v>75.290000000000006</v>
      </c>
      <c r="G101" s="31">
        <v>119.83</v>
      </c>
    </row>
    <row r="102" spans="1:7" ht="13.2" x14ac:dyDescent="0.25">
      <c r="A102" s="30" t="s">
        <v>41</v>
      </c>
      <c r="B102" s="9">
        <v>2634.54</v>
      </c>
      <c r="C102" s="9">
        <v>2400</v>
      </c>
      <c r="D102" s="9">
        <v>2400</v>
      </c>
      <c r="E102" s="9">
        <v>2146.04</v>
      </c>
      <c r="F102" s="9">
        <v>81.459999999999994</v>
      </c>
      <c r="G102" s="34">
        <v>89.42</v>
      </c>
    </row>
    <row r="103" spans="1:7" ht="13.2" x14ac:dyDescent="0.2">
      <c r="A103" s="32" t="s">
        <v>42</v>
      </c>
      <c r="B103" s="12">
        <v>2634.54</v>
      </c>
      <c r="C103" s="12">
        <v>2400</v>
      </c>
      <c r="D103" s="12">
        <v>2400</v>
      </c>
      <c r="E103" s="12">
        <v>2146.04</v>
      </c>
      <c r="F103" s="12">
        <v>81.459999999999994</v>
      </c>
      <c r="G103" s="34">
        <v>89.42</v>
      </c>
    </row>
    <row r="104" spans="1:7" ht="26.4" x14ac:dyDescent="0.25">
      <c r="A104" s="33" t="s">
        <v>43</v>
      </c>
      <c r="B104" s="13">
        <v>2634.54</v>
      </c>
      <c r="C104" s="13">
        <v>2400</v>
      </c>
      <c r="D104" s="13">
        <v>2400</v>
      </c>
      <c r="E104" s="13">
        <v>2146.04</v>
      </c>
      <c r="F104" s="13">
        <v>81.459999999999994</v>
      </c>
      <c r="G104" s="31">
        <v>89.42</v>
      </c>
    </row>
    <row r="105" spans="1:7" ht="39.6" x14ac:dyDescent="0.25">
      <c r="A105" s="30" t="s">
        <v>53</v>
      </c>
      <c r="B105" s="9">
        <v>5993.22</v>
      </c>
      <c r="C105" s="16"/>
      <c r="D105" s="16"/>
      <c r="E105" s="16"/>
      <c r="F105" s="16"/>
      <c r="G105" s="35"/>
    </row>
    <row r="106" spans="1:7" ht="20.399999999999999" x14ac:dyDescent="0.2">
      <c r="A106" s="32" t="s">
        <v>54</v>
      </c>
      <c r="B106" s="12">
        <v>5993.22</v>
      </c>
      <c r="C106" s="17"/>
      <c r="D106" s="17"/>
      <c r="E106" s="17"/>
      <c r="F106" s="17"/>
      <c r="G106" s="35"/>
    </row>
    <row r="107" spans="1:7" ht="26.4" x14ac:dyDescent="0.25">
      <c r="A107" s="33" t="s">
        <v>55</v>
      </c>
      <c r="B107" s="13">
        <v>5993.22</v>
      </c>
      <c r="C107" s="18"/>
      <c r="D107" s="18"/>
      <c r="E107" s="18"/>
      <c r="F107" s="18"/>
      <c r="G107" s="35"/>
    </row>
    <row r="108" spans="1:7" ht="26.4" x14ac:dyDescent="0.25">
      <c r="A108" s="28" t="s">
        <v>56</v>
      </c>
      <c r="B108" s="11">
        <v>6308559.7999999998</v>
      </c>
      <c r="C108" s="11">
        <v>6634279</v>
      </c>
      <c r="D108" s="11">
        <v>6634279</v>
      </c>
      <c r="E108" s="11">
        <v>6632637.9000000004</v>
      </c>
      <c r="F108" s="11">
        <v>105.14</v>
      </c>
      <c r="G108" s="29">
        <v>99.98</v>
      </c>
    </row>
    <row r="109" spans="1:7" ht="13.2" x14ac:dyDescent="0.25">
      <c r="A109" s="30" t="s">
        <v>9</v>
      </c>
      <c r="B109" s="9">
        <v>6308559.7999999998</v>
      </c>
      <c r="C109" s="9">
        <v>6634279</v>
      </c>
      <c r="D109" s="9">
        <v>6634279</v>
      </c>
      <c r="E109" s="9">
        <v>6632637.9000000004</v>
      </c>
      <c r="F109" s="9">
        <v>105.14</v>
      </c>
      <c r="G109" s="34">
        <v>99.98</v>
      </c>
    </row>
    <row r="110" spans="1:7" ht="13.2" x14ac:dyDescent="0.25">
      <c r="A110" s="30" t="s">
        <v>19</v>
      </c>
      <c r="B110" s="9">
        <v>6267346.6100000003</v>
      </c>
      <c r="C110" s="9">
        <v>6506274</v>
      </c>
      <c r="D110" s="9">
        <v>6506274</v>
      </c>
      <c r="E110" s="9">
        <v>6499234.9699999997</v>
      </c>
      <c r="F110" s="9">
        <v>103.7</v>
      </c>
      <c r="G110" s="34">
        <v>99.89</v>
      </c>
    </row>
    <row r="111" spans="1:7" ht="13.2" x14ac:dyDescent="0.2">
      <c r="A111" s="32" t="s">
        <v>57</v>
      </c>
      <c r="B111" s="12">
        <v>5199314.28</v>
      </c>
      <c r="C111" s="12">
        <v>5412212</v>
      </c>
      <c r="D111" s="12">
        <v>5412212</v>
      </c>
      <c r="E111" s="12">
        <v>5355204.97</v>
      </c>
      <c r="F111" s="12">
        <v>103</v>
      </c>
      <c r="G111" s="34">
        <v>98.95</v>
      </c>
    </row>
    <row r="112" spans="1:7" ht="13.2" x14ac:dyDescent="0.25">
      <c r="A112" s="33" t="s">
        <v>58</v>
      </c>
      <c r="B112" s="13">
        <v>5199314.28</v>
      </c>
      <c r="C112" s="13">
        <v>5412212</v>
      </c>
      <c r="D112" s="13">
        <v>5412212</v>
      </c>
      <c r="E112" s="13">
        <v>5355204.97</v>
      </c>
      <c r="F112" s="13">
        <v>103</v>
      </c>
      <c r="G112" s="31">
        <v>98.95</v>
      </c>
    </row>
    <row r="113" spans="1:7" ht="13.2" x14ac:dyDescent="0.2">
      <c r="A113" s="32" t="s">
        <v>59</v>
      </c>
      <c r="B113" s="12">
        <v>211271.55</v>
      </c>
      <c r="C113" s="12">
        <v>200000</v>
      </c>
      <c r="D113" s="12">
        <v>200000</v>
      </c>
      <c r="E113" s="12">
        <v>259879.57</v>
      </c>
      <c r="F113" s="12">
        <v>123.01</v>
      </c>
      <c r="G113" s="34">
        <v>129.94</v>
      </c>
    </row>
    <row r="114" spans="1:7" ht="13.2" x14ac:dyDescent="0.25">
      <c r="A114" s="33" t="s">
        <v>60</v>
      </c>
      <c r="B114" s="13">
        <v>211271.55</v>
      </c>
      <c r="C114" s="13">
        <v>200000</v>
      </c>
      <c r="D114" s="13">
        <v>200000</v>
      </c>
      <c r="E114" s="13">
        <v>259879.57</v>
      </c>
      <c r="F114" s="13">
        <v>123.01</v>
      </c>
      <c r="G114" s="31">
        <v>129.94</v>
      </c>
    </row>
    <row r="115" spans="1:7" ht="13.2" x14ac:dyDescent="0.2">
      <c r="A115" s="32" t="s">
        <v>20</v>
      </c>
      <c r="B115" s="12">
        <v>856760.78</v>
      </c>
      <c r="C115" s="12">
        <v>894062</v>
      </c>
      <c r="D115" s="12">
        <v>894062</v>
      </c>
      <c r="E115" s="12">
        <v>884150.43</v>
      </c>
      <c r="F115" s="12">
        <v>103.2</v>
      </c>
      <c r="G115" s="34">
        <v>98.89</v>
      </c>
    </row>
    <row r="116" spans="1:7" ht="26.4" x14ac:dyDescent="0.25">
      <c r="A116" s="33" t="s">
        <v>21</v>
      </c>
      <c r="B116" s="13">
        <v>856760.78</v>
      </c>
      <c r="C116" s="13">
        <v>892788</v>
      </c>
      <c r="D116" s="13">
        <v>892788</v>
      </c>
      <c r="E116" s="13">
        <v>882835.32</v>
      </c>
      <c r="F116" s="13">
        <v>103.04</v>
      </c>
      <c r="G116" s="31">
        <v>98.89</v>
      </c>
    </row>
    <row r="117" spans="1:7" ht="39.6" x14ac:dyDescent="0.25">
      <c r="A117" s="33" t="s">
        <v>61</v>
      </c>
      <c r="B117" s="18"/>
      <c r="C117" s="13">
        <v>1274</v>
      </c>
      <c r="D117" s="13">
        <v>1274</v>
      </c>
      <c r="E117" s="13">
        <v>1315.11</v>
      </c>
      <c r="F117" s="18"/>
      <c r="G117" s="31">
        <v>103.23</v>
      </c>
    </row>
    <row r="118" spans="1:7" ht="13.2" x14ac:dyDescent="0.25">
      <c r="A118" s="30" t="s">
        <v>10</v>
      </c>
      <c r="B118" s="9">
        <v>29627.17</v>
      </c>
      <c r="C118" s="9">
        <v>81900</v>
      </c>
      <c r="D118" s="9">
        <v>81900</v>
      </c>
      <c r="E118" s="9">
        <v>83950.5</v>
      </c>
      <c r="F118" s="9">
        <v>283.36</v>
      </c>
      <c r="G118" s="34">
        <v>102.5</v>
      </c>
    </row>
    <row r="119" spans="1:7" ht="13.2" x14ac:dyDescent="0.2">
      <c r="A119" s="32" t="s">
        <v>14</v>
      </c>
      <c r="B119" s="12">
        <v>3666.63</v>
      </c>
      <c r="C119" s="17"/>
      <c r="D119" s="17"/>
      <c r="E119" s="12">
        <v>4803.63</v>
      </c>
      <c r="F119" s="12">
        <v>131.01</v>
      </c>
      <c r="G119" s="36"/>
    </row>
    <row r="120" spans="1:7" ht="13.2" x14ac:dyDescent="0.25">
      <c r="A120" s="33" t="s">
        <v>25</v>
      </c>
      <c r="B120" s="13">
        <v>3666.63</v>
      </c>
      <c r="C120" s="18"/>
      <c r="D120" s="18"/>
      <c r="E120" s="13">
        <v>4803.63</v>
      </c>
      <c r="F120" s="13">
        <v>131.01</v>
      </c>
      <c r="G120" s="35"/>
    </row>
    <row r="121" spans="1:7" ht="13.2" x14ac:dyDescent="0.2">
      <c r="A121" s="32" t="s">
        <v>16</v>
      </c>
      <c r="B121" s="12">
        <v>22560.54</v>
      </c>
      <c r="C121" s="12">
        <v>26200</v>
      </c>
      <c r="D121" s="12">
        <v>26200</v>
      </c>
      <c r="E121" s="12">
        <v>29146.87</v>
      </c>
      <c r="F121" s="12">
        <v>129.19</v>
      </c>
      <c r="G121" s="34">
        <v>111.25</v>
      </c>
    </row>
    <row r="122" spans="1:7" ht="26.4" x14ac:dyDescent="0.25">
      <c r="A122" s="33" t="s">
        <v>17</v>
      </c>
      <c r="B122" s="13">
        <v>4116</v>
      </c>
      <c r="C122" s="13">
        <v>1700</v>
      </c>
      <c r="D122" s="13">
        <v>1700</v>
      </c>
      <c r="E122" s="13">
        <v>1700</v>
      </c>
      <c r="F122" s="13">
        <v>41.3</v>
      </c>
      <c r="G122" s="31">
        <v>100</v>
      </c>
    </row>
    <row r="123" spans="1:7" ht="13.2" x14ac:dyDescent="0.25">
      <c r="A123" s="33" t="s">
        <v>33</v>
      </c>
      <c r="B123" s="13">
        <v>3444.54</v>
      </c>
      <c r="C123" s="13">
        <v>9500</v>
      </c>
      <c r="D123" s="13">
        <v>9500</v>
      </c>
      <c r="E123" s="13">
        <v>12446.87</v>
      </c>
      <c r="F123" s="13">
        <v>361.35</v>
      </c>
      <c r="G123" s="31">
        <v>131.02000000000001</v>
      </c>
    </row>
    <row r="124" spans="1:7" ht="13.2" x14ac:dyDescent="0.25">
      <c r="A124" s="33" t="s">
        <v>35</v>
      </c>
      <c r="B124" s="13">
        <v>15000</v>
      </c>
      <c r="C124" s="13">
        <v>15000</v>
      </c>
      <c r="D124" s="13">
        <v>15000</v>
      </c>
      <c r="E124" s="13">
        <v>15000</v>
      </c>
      <c r="F124" s="13">
        <v>100</v>
      </c>
      <c r="G124" s="31">
        <v>100</v>
      </c>
    </row>
    <row r="125" spans="1:7" ht="20.399999999999999" x14ac:dyDescent="0.2">
      <c r="A125" s="32" t="s">
        <v>36</v>
      </c>
      <c r="B125" s="12">
        <v>3400</v>
      </c>
      <c r="C125" s="12">
        <v>55700</v>
      </c>
      <c r="D125" s="12">
        <v>55700</v>
      </c>
      <c r="E125" s="12">
        <v>50000</v>
      </c>
      <c r="F125" s="12">
        <v>1470.59</v>
      </c>
      <c r="G125" s="34">
        <v>89.77</v>
      </c>
    </row>
    <row r="126" spans="1:7" ht="13.2" x14ac:dyDescent="0.25">
      <c r="A126" s="33" t="s">
        <v>39</v>
      </c>
      <c r="B126" s="13">
        <v>3400</v>
      </c>
      <c r="C126" s="13">
        <v>25700</v>
      </c>
      <c r="D126" s="13">
        <v>25700</v>
      </c>
      <c r="E126" s="13">
        <v>19062.5</v>
      </c>
      <c r="F126" s="13">
        <v>560.66</v>
      </c>
      <c r="G126" s="31">
        <v>74.17</v>
      </c>
    </row>
    <row r="127" spans="1:7" ht="13.2" x14ac:dyDescent="0.25">
      <c r="A127" s="33" t="s">
        <v>62</v>
      </c>
      <c r="B127" s="18"/>
      <c r="C127" s="13">
        <v>30000</v>
      </c>
      <c r="D127" s="13">
        <v>30000</v>
      </c>
      <c r="E127" s="13">
        <v>30937.5</v>
      </c>
      <c r="F127" s="18"/>
      <c r="G127" s="31">
        <v>103.13</v>
      </c>
    </row>
    <row r="128" spans="1:7" ht="13.2" x14ac:dyDescent="0.25">
      <c r="A128" s="30" t="s">
        <v>41</v>
      </c>
      <c r="B128" s="16"/>
      <c r="C128" s="9">
        <v>28400</v>
      </c>
      <c r="D128" s="9">
        <v>28400</v>
      </c>
      <c r="E128" s="9">
        <v>30722.71</v>
      </c>
      <c r="F128" s="16"/>
      <c r="G128" s="31">
        <v>108.18</v>
      </c>
    </row>
    <row r="129" spans="1:7" ht="13.2" x14ac:dyDescent="0.2">
      <c r="A129" s="32" t="s">
        <v>42</v>
      </c>
      <c r="B129" s="17"/>
      <c r="C129" s="12">
        <v>28400</v>
      </c>
      <c r="D129" s="12">
        <v>28400</v>
      </c>
      <c r="E129" s="12">
        <v>30722.71</v>
      </c>
      <c r="F129" s="17"/>
      <c r="G129" s="31">
        <v>108.18</v>
      </c>
    </row>
    <row r="130" spans="1:7" ht="13.2" x14ac:dyDescent="0.25">
      <c r="A130" s="33" t="s">
        <v>63</v>
      </c>
      <c r="B130" s="18"/>
      <c r="C130" s="13">
        <v>28400</v>
      </c>
      <c r="D130" s="13">
        <v>28400</v>
      </c>
      <c r="E130" s="13">
        <v>30722.71</v>
      </c>
      <c r="F130" s="18"/>
      <c r="G130" s="31">
        <v>108.18</v>
      </c>
    </row>
    <row r="131" spans="1:7" ht="39.6" x14ac:dyDescent="0.25">
      <c r="A131" s="30" t="s">
        <v>53</v>
      </c>
      <c r="B131" s="9">
        <v>11586.02</v>
      </c>
      <c r="C131" s="9">
        <v>17705</v>
      </c>
      <c r="D131" s="9">
        <v>17705</v>
      </c>
      <c r="E131" s="9">
        <v>18729.72</v>
      </c>
      <c r="F131" s="9">
        <v>161.66</v>
      </c>
      <c r="G131" s="34">
        <v>105.79</v>
      </c>
    </row>
    <row r="132" spans="1:7" ht="20.399999999999999" x14ac:dyDescent="0.2">
      <c r="A132" s="32" t="s">
        <v>54</v>
      </c>
      <c r="B132" s="12">
        <v>11586.02</v>
      </c>
      <c r="C132" s="12">
        <v>17705</v>
      </c>
      <c r="D132" s="12">
        <v>17705</v>
      </c>
      <c r="E132" s="12">
        <v>18729.72</v>
      </c>
      <c r="F132" s="12">
        <v>161.66</v>
      </c>
      <c r="G132" s="34">
        <v>105.79</v>
      </c>
    </row>
    <row r="133" spans="1:7" ht="26.4" x14ac:dyDescent="0.25">
      <c r="A133" s="33" t="s">
        <v>55</v>
      </c>
      <c r="B133" s="13">
        <v>11586.02</v>
      </c>
      <c r="C133" s="13">
        <v>17705</v>
      </c>
      <c r="D133" s="13">
        <v>17705</v>
      </c>
      <c r="E133" s="13">
        <v>18729.72</v>
      </c>
      <c r="F133" s="13">
        <v>161.66</v>
      </c>
      <c r="G133" s="31">
        <v>105.79</v>
      </c>
    </row>
    <row r="134" spans="1:7" ht="26.4" x14ac:dyDescent="0.25">
      <c r="A134" s="28" t="s">
        <v>64</v>
      </c>
      <c r="B134" s="15"/>
      <c r="C134" s="11">
        <v>33.369999999999997</v>
      </c>
      <c r="D134" s="11">
        <v>33.369999999999997</v>
      </c>
      <c r="E134" s="11">
        <v>33.369999999999997</v>
      </c>
      <c r="F134" s="15"/>
      <c r="G134" s="29">
        <v>100</v>
      </c>
    </row>
    <row r="135" spans="1:7" ht="13.2" x14ac:dyDescent="0.25">
      <c r="A135" s="30" t="s">
        <v>9</v>
      </c>
      <c r="B135" s="16"/>
      <c r="C135" s="9">
        <v>33.369999999999997</v>
      </c>
      <c r="D135" s="9">
        <v>33.369999999999997</v>
      </c>
      <c r="E135" s="9">
        <v>33.369999999999997</v>
      </c>
      <c r="F135" s="16"/>
      <c r="G135" s="34">
        <v>100</v>
      </c>
    </row>
    <row r="136" spans="1:7" ht="13.2" x14ac:dyDescent="0.25">
      <c r="A136" s="30" t="s">
        <v>10</v>
      </c>
      <c r="B136" s="16"/>
      <c r="C136" s="9">
        <v>33.369999999999997</v>
      </c>
      <c r="D136" s="9">
        <v>33.369999999999997</v>
      </c>
      <c r="E136" s="9">
        <v>33.369999999999997</v>
      </c>
      <c r="F136" s="16"/>
      <c r="G136" s="34">
        <v>100</v>
      </c>
    </row>
    <row r="137" spans="1:7" ht="13.2" x14ac:dyDescent="0.2">
      <c r="A137" s="32" t="s">
        <v>14</v>
      </c>
      <c r="B137" s="17"/>
      <c r="C137" s="12">
        <v>33.369999999999997</v>
      </c>
      <c r="D137" s="12">
        <v>33.369999999999997</v>
      </c>
      <c r="E137" s="12">
        <v>33.369999999999997</v>
      </c>
      <c r="F137" s="17"/>
      <c r="G137" s="34">
        <v>100</v>
      </c>
    </row>
    <row r="138" spans="1:7" ht="13.2" x14ac:dyDescent="0.25">
      <c r="A138" s="33" t="s">
        <v>25</v>
      </c>
      <c r="B138" s="18"/>
      <c r="C138" s="13">
        <v>33.369999999999997</v>
      </c>
      <c r="D138" s="13">
        <v>33.369999999999997</v>
      </c>
      <c r="E138" s="13">
        <v>33.369999999999997</v>
      </c>
      <c r="F138" s="18"/>
      <c r="G138" s="31">
        <v>100</v>
      </c>
    </row>
    <row r="139" spans="1:7" ht="26.4" x14ac:dyDescent="0.25">
      <c r="A139" s="28" t="s">
        <v>66</v>
      </c>
      <c r="B139" s="15"/>
      <c r="C139" s="11">
        <v>3000</v>
      </c>
      <c r="D139" s="11">
        <v>3000</v>
      </c>
      <c r="E139" s="15"/>
      <c r="F139" s="15"/>
      <c r="G139" s="37"/>
    </row>
    <row r="140" spans="1:7" ht="13.2" x14ac:dyDescent="0.25">
      <c r="A140" s="30" t="s">
        <v>9</v>
      </c>
      <c r="B140" s="16"/>
      <c r="C140" s="9">
        <v>3000</v>
      </c>
      <c r="D140" s="9">
        <v>3000</v>
      </c>
      <c r="E140" s="16"/>
      <c r="F140" s="16"/>
      <c r="G140" s="36"/>
    </row>
    <row r="141" spans="1:7" ht="13.2" x14ac:dyDescent="0.25">
      <c r="A141" s="30" t="s">
        <v>10</v>
      </c>
      <c r="B141" s="16"/>
      <c r="C141" s="9">
        <v>3000</v>
      </c>
      <c r="D141" s="9">
        <v>3000</v>
      </c>
      <c r="E141" s="16"/>
      <c r="F141" s="16"/>
      <c r="G141" s="36"/>
    </row>
    <row r="142" spans="1:7" ht="20.399999999999999" x14ac:dyDescent="0.2">
      <c r="A142" s="32" t="s">
        <v>36</v>
      </c>
      <c r="B142" s="17"/>
      <c r="C142" s="12">
        <v>3000</v>
      </c>
      <c r="D142" s="12">
        <v>3000</v>
      </c>
      <c r="E142" s="17"/>
      <c r="F142" s="17"/>
      <c r="G142" s="36"/>
    </row>
    <row r="143" spans="1:7" ht="26.4" x14ac:dyDescent="0.25">
      <c r="A143" s="33" t="s">
        <v>40</v>
      </c>
      <c r="B143" s="18"/>
      <c r="C143" s="13">
        <v>3000</v>
      </c>
      <c r="D143" s="13">
        <v>3000</v>
      </c>
      <c r="E143" s="18"/>
      <c r="F143" s="18"/>
      <c r="G143" s="35"/>
    </row>
    <row r="144" spans="1:7" ht="26.4" x14ac:dyDescent="0.25">
      <c r="A144" s="38" t="s">
        <v>67</v>
      </c>
      <c r="B144" s="14">
        <v>23909.19</v>
      </c>
      <c r="C144" s="19"/>
      <c r="D144" s="19"/>
      <c r="E144" s="19"/>
      <c r="F144" s="19"/>
      <c r="G144" s="39"/>
    </row>
    <row r="145" spans="1:7" ht="26.4" x14ac:dyDescent="0.25">
      <c r="A145" s="28" t="s">
        <v>18</v>
      </c>
      <c r="B145" s="11">
        <v>239.78</v>
      </c>
      <c r="C145" s="15"/>
      <c r="D145" s="15"/>
      <c r="E145" s="15"/>
      <c r="F145" s="15"/>
      <c r="G145" s="40"/>
    </row>
    <row r="146" spans="1:7" ht="26.4" x14ac:dyDescent="0.25">
      <c r="A146" s="30" t="s">
        <v>68</v>
      </c>
      <c r="B146" s="9">
        <v>239.78</v>
      </c>
      <c r="C146" s="16"/>
      <c r="D146" s="16"/>
      <c r="E146" s="16"/>
      <c r="F146" s="16"/>
      <c r="G146" s="35"/>
    </row>
    <row r="147" spans="1:7" ht="26.4" x14ac:dyDescent="0.25">
      <c r="A147" s="30" t="s">
        <v>69</v>
      </c>
      <c r="B147" s="9">
        <v>239.78</v>
      </c>
      <c r="C147" s="16"/>
      <c r="D147" s="16"/>
      <c r="E147" s="16"/>
      <c r="F147" s="16"/>
      <c r="G147" s="35"/>
    </row>
    <row r="148" spans="1:7" ht="13.2" x14ac:dyDescent="0.2">
      <c r="A148" s="32" t="s">
        <v>70</v>
      </c>
      <c r="B148" s="12">
        <v>239.78</v>
      </c>
      <c r="C148" s="17"/>
      <c r="D148" s="17"/>
      <c r="E148" s="17"/>
      <c r="F148" s="17"/>
      <c r="G148" s="35"/>
    </row>
    <row r="149" spans="1:7" ht="13.2" x14ac:dyDescent="0.25">
      <c r="A149" s="33" t="s">
        <v>71</v>
      </c>
      <c r="B149" s="13">
        <v>239.78</v>
      </c>
      <c r="C149" s="18"/>
      <c r="D149" s="18"/>
      <c r="E149" s="18"/>
      <c r="F149" s="18"/>
      <c r="G149" s="35"/>
    </row>
    <row r="150" spans="1:7" ht="39.6" x14ac:dyDescent="0.25">
      <c r="A150" s="28" t="s">
        <v>48</v>
      </c>
      <c r="B150" s="11">
        <v>17480.13</v>
      </c>
      <c r="C150" s="15"/>
      <c r="D150" s="15"/>
      <c r="E150" s="15"/>
      <c r="F150" s="15"/>
      <c r="G150" s="40"/>
    </row>
    <row r="151" spans="1:7" ht="26.4" x14ac:dyDescent="0.25">
      <c r="A151" s="30" t="s">
        <v>68</v>
      </c>
      <c r="B151" s="9">
        <v>17480.13</v>
      </c>
      <c r="C151" s="16"/>
      <c r="D151" s="16"/>
      <c r="E151" s="16"/>
      <c r="F151" s="16"/>
      <c r="G151" s="35"/>
    </row>
    <row r="152" spans="1:7" ht="26.4" x14ac:dyDescent="0.25">
      <c r="A152" s="30" t="s">
        <v>69</v>
      </c>
      <c r="B152" s="9">
        <v>17480.13</v>
      </c>
      <c r="C152" s="16"/>
      <c r="D152" s="16"/>
      <c r="E152" s="16"/>
      <c r="F152" s="16"/>
      <c r="G152" s="35"/>
    </row>
    <row r="153" spans="1:7" ht="13.2" x14ac:dyDescent="0.2">
      <c r="A153" s="32" t="s">
        <v>70</v>
      </c>
      <c r="B153" s="12">
        <v>17480.13</v>
      </c>
      <c r="C153" s="17"/>
      <c r="D153" s="17"/>
      <c r="E153" s="17"/>
      <c r="F153" s="17"/>
      <c r="G153" s="35"/>
    </row>
    <row r="154" spans="1:7" ht="13.2" x14ac:dyDescent="0.25">
      <c r="A154" s="33" t="s">
        <v>71</v>
      </c>
      <c r="B154" s="13">
        <v>6680.13</v>
      </c>
      <c r="C154" s="18"/>
      <c r="D154" s="18"/>
      <c r="E154" s="18"/>
      <c r="F154" s="18"/>
      <c r="G154" s="35"/>
    </row>
    <row r="155" spans="1:7" ht="26.4" x14ac:dyDescent="0.25">
      <c r="A155" s="33" t="s">
        <v>72</v>
      </c>
      <c r="B155" s="13">
        <v>10800</v>
      </c>
      <c r="C155" s="18"/>
      <c r="D155" s="18"/>
      <c r="E155" s="18"/>
      <c r="F155" s="18"/>
      <c r="G155" s="35"/>
    </row>
    <row r="156" spans="1:7" ht="26.4" x14ac:dyDescent="0.25">
      <c r="A156" s="28" t="s">
        <v>56</v>
      </c>
      <c r="B156" s="11">
        <v>6189.28</v>
      </c>
      <c r="C156" s="15"/>
      <c r="D156" s="15"/>
      <c r="E156" s="15"/>
      <c r="F156" s="15"/>
      <c r="G156" s="40"/>
    </row>
    <row r="157" spans="1:7" ht="26.4" x14ac:dyDescent="0.25">
      <c r="A157" s="30" t="s">
        <v>68</v>
      </c>
      <c r="B157" s="9">
        <v>6189.28</v>
      </c>
      <c r="C157" s="16"/>
      <c r="D157" s="16"/>
      <c r="E157" s="16"/>
      <c r="F157" s="16"/>
      <c r="G157" s="35"/>
    </row>
    <row r="158" spans="1:7" ht="26.4" x14ac:dyDescent="0.25">
      <c r="A158" s="30" t="s">
        <v>69</v>
      </c>
      <c r="B158" s="9">
        <v>6189.28</v>
      </c>
      <c r="C158" s="16"/>
      <c r="D158" s="16"/>
      <c r="E158" s="16"/>
      <c r="F158" s="16"/>
      <c r="G158" s="35"/>
    </row>
    <row r="159" spans="1:7" ht="20.399999999999999" x14ac:dyDescent="0.2">
      <c r="A159" s="32" t="s">
        <v>73</v>
      </c>
      <c r="B159" s="12">
        <v>6189.28</v>
      </c>
      <c r="C159" s="17"/>
      <c r="D159" s="17"/>
      <c r="E159" s="17"/>
      <c r="F159" s="17"/>
      <c r="G159" s="35"/>
    </row>
    <row r="160" spans="1:7" ht="13.2" x14ac:dyDescent="0.25">
      <c r="A160" s="33" t="s">
        <v>74</v>
      </c>
      <c r="B160" s="13">
        <v>6189.28</v>
      </c>
      <c r="C160" s="18"/>
      <c r="D160" s="18"/>
      <c r="E160" s="18"/>
      <c r="F160" s="18"/>
      <c r="G160" s="35"/>
    </row>
    <row r="161" spans="1:7" ht="26.4" x14ac:dyDescent="0.25">
      <c r="A161" s="24" t="s">
        <v>75</v>
      </c>
      <c r="B161" s="21">
        <f>SUM(B162,B177,B205,B211,B230,B277)</f>
        <v>582118.93999999994</v>
      </c>
      <c r="C161" s="21">
        <f>SUM(C162,C177,C205,C211,C230,C277)</f>
        <v>1971397.52</v>
      </c>
      <c r="D161" s="21">
        <f t="shared" ref="D161:E161" si="2">SUM(D162,D177,D205,D211,D230,D277)</f>
        <v>1971397.52</v>
      </c>
      <c r="E161" s="21">
        <f t="shared" si="2"/>
        <v>1447470.5</v>
      </c>
      <c r="F161" s="21">
        <f>E161/B161*100</f>
        <v>248.65545518927803</v>
      </c>
      <c r="G161" s="25">
        <f>E161/D161*100</f>
        <v>73.42357314114912</v>
      </c>
    </row>
    <row r="162" spans="1:7" ht="26.4" x14ac:dyDescent="0.25">
      <c r="A162" s="26" t="s">
        <v>76</v>
      </c>
      <c r="B162" s="10">
        <v>21995</v>
      </c>
      <c r="C162" s="10">
        <f>C163</f>
        <v>21067.129999999997</v>
      </c>
      <c r="D162" s="10">
        <f>D163</f>
        <v>21067.129999999997</v>
      </c>
      <c r="E162" s="10">
        <v>18567.13</v>
      </c>
      <c r="F162" s="10">
        <f>E162/B162*100</f>
        <v>84.41523073425779</v>
      </c>
      <c r="G162" s="27">
        <f t="shared" ref="G162:G167" si="3">E162/D162*100</f>
        <v>88.13317238750605</v>
      </c>
    </row>
    <row r="163" spans="1:7" ht="13.2" x14ac:dyDescent="0.25">
      <c r="A163" s="28" t="s">
        <v>8</v>
      </c>
      <c r="B163" s="11">
        <v>21995</v>
      </c>
      <c r="C163" s="11">
        <f>SUM(C164,C172)</f>
        <v>21067.129999999997</v>
      </c>
      <c r="D163" s="11">
        <f>SUM(D164,D172)</f>
        <v>21067.129999999997</v>
      </c>
      <c r="E163" s="11">
        <v>18567.13</v>
      </c>
      <c r="F163" s="11">
        <f>E163/B163*100</f>
        <v>84.41523073425779</v>
      </c>
      <c r="G163" s="29">
        <f t="shared" si="3"/>
        <v>88.13317238750605</v>
      </c>
    </row>
    <row r="164" spans="1:7" ht="13.2" x14ac:dyDescent="0.25">
      <c r="A164" s="30" t="s">
        <v>9</v>
      </c>
      <c r="B164" s="9">
        <v>2000</v>
      </c>
      <c r="C164" s="9">
        <f>C165</f>
        <v>21067.129999999997</v>
      </c>
      <c r="D164" s="9">
        <f>D165</f>
        <v>21067.129999999997</v>
      </c>
      <c r="E164" s="9">
        <v>18567.13</v>
      </c>
      <c r="F164" s="9">
        <f>E164/B164*100</f>
        <v>928.3565000000001</v>
      </c>
      <c r="G164" s="34">
        <f t="shared" si="3"/>
        <v>88.13317238750605</v>
      </c>
    </row>
    <row r="165" spans="1:7" ht="13.2" x14ac:dyDescent="0.25">
      <c r="A165" s="30" t="s">
        <v>10</v>
      </c>
      <c r="B165" s="9">
        <v>2000</v>
      </c>
      <c r="C165" s="9">
        <f>SUM(C166,C168,C170)</f>
        <v>21067.129999999997</v>
      </c>
      <c r="D165" s="9">
        <f>SUM(D166,D168,D170)</f>
        <v>21067.129999999997</v>
      </c>
      <c r="E165" s="9">
        <v>18567.13</v>
      </c>
      <c r="F165" s="9">
        <f>E165/B165*100</f>
        <v>928.3565000000001</v>
      </c>
      <c r="G165" s="34">
        <f t="shared" si="3"/>
        <v>88.13317238750605</v>
      </c>
    </row>
    <row r="166" spans="1:7" ht="13.2" x14ac:dyDescent="0.2">
      <c r="A166" s="32" t="s">
        <v>11</v>
      </c>
      <c r="B166" s="17"/>
      <c r="C166" s="12">
        <f>C167</f>
        <v>10067.129999999999</v>
      </c>
      <c r="D166" s="12">
        <f>D167</f>
        <v>10067.129999999999</v>
      </c>
      <c r="E166" s="12">
        <v>10067.129999999999</v>
      </c>
      <c r="F166" s="17"/>
      <c r="G166" s="34">
        <f t="shared" si="3"/>
        <v>100</v>
      </c>
    </row>
    <row r="167" spans="1:7" ht="13.2" x14ac:dyDescent="0.25">
      <c r="A167" s="33" t="s">
        <v>12</v>
      </c>
      <c r="B167" s="18"/>
      <c r="C167" s="13">
        <v>10067.129999999999</v>
      </c>
      <c r="D167" s="13">
        <v>10067.129999999999</v>
      </c>
      <c r="E167" s="13">
        <v>10067.129999999999</v>
      </c>
      <c r="F167" s="18"/>
      <c r="G167" s="34">
        <f t="shared" si="3"/>
        <v>100</v>
      </c>
    </row>
    <row r="168" spans="1:7" ht="13.2" x14ac:dyDescent="0.2">
      <c r="A168" s="32" t="s">
        <v>14</v>
      </c>
      <c r="B168" s="12">
        <v>2000</v>
      </c>
      <c r="C168" s="12">
        <v>2500</v>
      </c>
      <c r="D168" s="12">
        <v>2500</v>
      </c>
      <c r="E168" s="17"/>
      <c r="F168" s="17"/>
      <c r="G168" s="35"/>
    </row>
    <row r="169" spans="1:7" ht="26.4" x14ac:dyDescent="0.25">
      <c r="A169" s="33" t="s">
        <v>24</v>
      </c>
      <c r="B169" s="13">
        <v>2000</v>
      </c>
      <c r="C169" s="13">
        <v>2500</v>
      </c>
      <c r="D169" s="13">
        <v>2500</v>
      </c>
      <c r="E169" s="18"/>
      <c r="F169" s="18"/>
      <c r="G169" s="35"/>
    </row>
    <row r="170" spans="1:7" ht="13.2" x14ac:dyDescent="0.2">
      <c r="A170" s="32" t="s">
        <v>16</v>
      </c>
      <c r="B170" s="17"/>
      <c r="C170" s="12">
        <v>8500</v>
      </c>
      <c r="D170" s="12">
        <v>8500</v>
      </c>
      <c r="E170" s="12">
        <v>8500</v>
      </c>
      <c r="F170" s="17"/>
      <c r="G170" s="34">
        <v>100</v>
      </c>
    </row>
    <row r="171" spans="1:7" ht="26.4" x14ac:dyDescent="0.25">
      <c r="A171" s="33" t="s">
        <v>29</v>
      </c>
      <c r="B171" s="18"/>
      <c r="C171" s="13">
        <v>8500</v>
      </c>
      <c r="D171" s="13">
        <v>8500</v>
      </c>
      <c r="E171" s="13">
        <v>8500</v>
      </c>
      <c r="F171" s="18"/>
      <c r="G171" s="31">
        <v>100</v>
      </c>
    </row>
    <row r="172" spans="1:7" ht="26.4" x14ac:dyDescent="0.25">
      <c r="A172" s="30" t="s">
        <v>68</v>
      </c>
      <c r="B172" s="9">
        <v>19995</v>
      </c>
      <c r="C172" s="16"/>
      <c r="D172" s="16"/>
      <c r="E172" s="16"/>
      <c r="F172" s="16"/>
      <c r="G172" s="35"/>
    </row>
    <row r="173" spans="1:7" ht="26.4" x14ac:dyDescent="0.25">
      <c r="A173" s="30" t="s">
        <v>69</v>
      </c>
      <c r="B173" s="9">
        <v>19995</v>
      </c>
      <c r="C173" s="16"/>
      <c r="D173" s="16"/>
      <c r="E173" s="16"/>
      <c r="F173" s="16"/>
      <c r="G173" s="35"/>
    </row>
    <row r="174" spans="1:7" ht="13.2" x14ac:dyDescent="0.2">
      <c r="A174" s="32" t="s">
        <v>70</v>
      </c>
      <c r="B174" s="12">
        <v>19995</v>
      </c>
      <c r="C174" s="17"/>
      <c r="D174" s="17"/>
      <c r="E174" s="17"/>
      <c r="F174" s="17"/>
      <c r="G174" s="35"/>
    </row>
    <row r="175" spans="1:7" ht="13.2" x14ac:dyDescent="0.25">
      <c r="A175" s="33" t="s">
        <v>71</v>
      </c>
      <c r="B175" s="13">
        <v>15000</v>
      </c>
      <c r="C175" s="18"/>
      <c r="D175" s="18"/>
      <c r="E175" s="18"/>
      <c r="F175" s="18"/>
      <c r="G175" s="35"/>
    </row>
    <row r="176" spans="1:7" ht="26.4" x14ac:dyDescent="0.25">
      <c r="A176" s="33" t="s">
        <v>72</v>
      </c>
      <c r="B176" s="13">
        <v>4995</v>
      </c>
      <c r="C176" s="18"/>
      <c r="D176" s="18"/>
      <c r="E176" s="18"/>
      <c r="F176" s="18"/>
      <c r="G176" s="35"/>
    </row>
    <row r="177" spans="1:7" ht="26.4" x14ac:dyDescent="0.25">
      <c r="A177" s="26" t="s">
        <v>77</v>
      </c>
      <c r="B177" s="10">
        <v>81694.399999999994</v>
      </c>
      <c r="C177" s="10">
        <v>55003.24</v>
      </c>
      <c r="D177" s="10">
        <v>55003.24</v>
      </c>
      <c r="E177" s="10">
        <v>55003.24</v>
      </c>
      <c r="F177" s="10">
        <v>67.33</v>
      </c>
      <c r="G177" s="27">
        <v>100</v>
      </c>
    </row>
    <row r="178" spans="1:7" ht="13.2" x14ac:dyDescent="0.25">
      <c r="A178" s="28" t="s">
        <v>8</v>
      </c>
      <c r="B178" s="11">
        <v>33235.129999999997</v>
      </c>
      <c r="C178" s="11">
        <v>12870.5</v>
      </c>
      <c r="D178" s="11">
        <v>12870.5</v>
      </c>
      <c r="E178" s="11">
        <v>12870.5</v>
      </c>
      <c r="F178" s="11">
        <v>38.729999999999997</v>
      </c>
      <c r="G178" s="29">
        <v>100</v>
      </c>
    </row>
    <row r="179" spans="1:7" ht="13.2" x14ac:dyDescent="0.25">
      <c r="A179" s="30" t="s">
        <v>9</v>
      </c>
      <c r="B179" s="9">
        <v>33235.129999999997</v>
      </c>
      <c r="C179" s="9">
        <v>12870.5</v>
      </c>
      <c r="D179" s="9">
        <v>12870.5</v>
      </c>
      <c r="E179" s="9">
        <v>12870.5</v>
      </c>
      <c r="F179" s="9">
        <v>38.729999999999997</v>
      </c>
      <c r="G179" s="34">
        <v>100</v>
      </c>
    </row>
    <row r="180" spans="1:7" ht="13.2" x14ac:dyDescent="0.25">
      <c r="A180" s="30" t="s">
        <v>19</v>
      </c>
      <c r="B180" s="9">
        <v>33235.129999999997</v>
      </c>
      <c r="C180" s="9">
        <v>12870.5</v>
      </c>
      <c r="D180" s="9">
        <v>12870.5</v>
      </c>
      <c r="E180" s="9">
        <v>12870.5</v>
      </c>
      <c r="F180" s="9">
        <v>38.729999999999997</v>
      </c>
      <c r="G180" s="34">
        <v>100</v>
      </c>
    </row>
    <row r="181" spans="1:7" ht="13.2" x14ac:dyDescent="0.2">
      <c r="A181" s="32" t="s">
        <v>57</v>
      </c>
      <c r="B181" s="12">
        <v>33235.129999999997</v>
      </c>
      <c r="C181" s="12">
        <v>12870.5</v>
      </c>
      <c r="D181" s="12">
        <v>12870.5</v>
      </c>
      <c r="E181" s="12">
        <v>12870.5</v>
      </c>
      <c r="F181" s="12">
        <v>38.729999999999997</v>
      </c>
      <c r="G181" s="34">
        <v>100</v>
      </c>
    </row>
    <row r="182" spans="1:7" ht="13.2" x14ac:dyDescent="0.25">
      <c r="A182" s="33" t="s">
        <v>58</v>
      </c>
      <c r="B182" s="13">
        <v>33235.129999999997</v>
      </c>
      <c r="C182" s="13">
        <v>12870.5</v>
      </c>
      <c r="D182" s="13">
        <v>12870.5</v>
      </c>
      <c r="E182" s="13">
        <v>12870.5</v>
      </c>
      <c r="F182" s="13">
        <v>38.729999999999997</v>
      </c>
      <c r="G182" s="31">
        <v>100</v>
      </c>
    </row>
    <row r="183" spans="1:7" ht="26.4" x14ac:dyDescent="0.25">
      <c r="A183" s="28" t="s">
        <v>78</v>
      </c>
      <c r="B183" s="15"/>
      <c r="C183" s="11">
        <v>6087.93</v>
      </c>
      <c r="D183" s="11">
        <v>6087.93</v>
      </c>
      <c r="E183" s="11">
        <v>6087.93</v>
      </c>
      <c r="F183" s="15"/>
      <c r="G183" s="29">
        <v>100</v>
      </c>
    </row>
    <row r="184" spans="1:7" ht="13.2" x14ac:dyDescent="0.25">
      <c r="A184" s="30" t="s">
        <v>9</v>
      </c>
      <c r="B184" s="16"/>
      <c r="C184" s="9">
        <v>6087.93</v>
      </c>
      <c r="D184" s="9">
        <v>6087.93</v>
      </c>
      <c r="E184" s="9">
        <v>6087.93</v>
      </c>
      <c r="F184" s="16"/>
      <c r="G184" s="34">
        <v>100</v>
      </c>
    </row>
    <row r="185" spans="1:7" ht="13.2" x14ac:dyDescent="0.25">
      <c r="A185" s="30" t="s">
        <v>19</v>
      </c>
      <c r="B185" s="16"/>
      <c r="C185" s="9">
        <v>6087.93</v>
      </c>
      <c r="D185" s="9">
        <v>6087.93</v>
      </c>
      <c r="E185" s="9">
        <v>6087.93</v>
      </c>
      <c r="F185" s="16"/>
      <c r="G185" s="34">
        <v>100</v>
      </c>
    </row>
    <row r="186" spans="1:7" ht="13.2" x14ac:dyDescent="0.2">
      <c r="A186" s="32" t="s">
        <v>57</v>
      </c>
      <c r="B186" s="17"/>
      <c r="C186" s="12">
        <v>6087.93</v>
      </c>
      <c r="D186" s="12">
        <v>6087.93</v>
      </c>
      <c r="E186" s="12">
        <v>6087.93</v>
      </c>
      <c r="F186" s="17"/>
      <c r="G186" s="34">
        <v>100</v>
      </c>
    </row>
    <row r="187" spans="1:7" ht="13.2" x14ac:dyDescent="0.25">
      <c r="A187" s="33" t="s">
        <v>58</v>
      </c>
      <c r="B187" s="18"/>
      <c r="C187" s="13">
        <v>6087.93</v>
      </c>
      <c r="D187" s="13">
        <v>6087.93</v>
      </c>
      <c r="E187" s="13">
        <v>6087.93</v>
      </c>
      <c r="F187" s="18"/>
      <c r="G187" s="31">
        <v>100</v>
      </c>
    </row>
    <row r="188" spans="1:7" ht="26.4" x14ac:dyDescent="0.25">
      <c r="A188" s="28" t="s">
        <v>79</v>
      </c>
      <c r="B188" s="15"/>
      <c r="C188" s="11">
        <v>2974.52</v>
      </c>
      <c r="D188" s="11">
        <v>2974.52</v>
      </c>
      <c r="E188" s="11">
        <v>2974.52</v>
      </c>
      <c r="F188" s="15"/>
      <c r="G188" s="29">
        <v>100</v>
      </c>
    </row>
    <row r="189" spans="1:7" ht="13.2" x14ac:dyDescent="0.25">
      <c r="A189" s="30" t="s">
        <v>9</v>
      </c>
      <c r="B189" s="16"/>
      <c r="C189" s="9">
        <v>2974.52</v>
      </c>
      <c r="D189" s="9">
        <v>2974.52</v>
      </c>
      <c r="E189" s="9">
        <v>2974.52</v>
      </c>
      <c r="F189" s="16"/>
      <c r="G189" s="34">
        <v>100</v>
      </c>
    </row>
    <row r="190" spans="1:7" ht="13.2" x14ac:dyDescent="0.25">
      <c r="A190" s="30" t="s">
        <v>19</v>
      </c>
      <c r="B190" s="16"/>
      <c r="C190" s="9">
        <v>2974.52</v>
      </c>
      <c r="D190" s="9">
        <v>2974.52</v>
      </c>
      <c r="E190" s="9">
        <v>2974.52</v>
      </c>
      <c r="F190" s="16"/>
      <c r="G190" s="34">
        <v>100</v>
      </c>
    </row>
    <row r="191" spans="1:7" ht="13.2" x14ac:dyDescent="0.2">
      <c r="A191" s="32" t="s">
        <v>57</v>
      </c>
      <c r="B191" s="17"/>
      <c r="C191" s="12">
        <v>2974.52</v>
      </c>
      <c r="D191" s="12">
        <v>2974.52</v>
      </c>
      <c r="E191" s="12">
        <v>2974.52</v>
      </c>
      <c r="F191" s="17"/>
      <c r="G191" s="34">
        <v>100</v>
      </c>
    </row>
    <row r="192" spans="1:7" ht="13.2" x14ac:dyDescent="0.25">
      <c r="A192" s="33" t="s">
        <v>58</v>
      </c>
      <c r="B192" s="18"/>
      <c r="C192" s="13">
        <v>2974.52</v>
      </c>
      <c r="D192" s="13">
        <v>2974.52</v>
      </c>
      <c r="E192" s="13">
        <v>2974.52</v>
      </c>
      <c r="F192" s="18"/>
      <c r="G192" s="31">
        <v>100</v>
      </c>
    </row>
    <row r="193" spans="1:7" ht="26.4" x14ac:dyDescent="0.25">
      <c r="A193" s="28" t="s">
        <v>80</v>
      </c>
      <c r="B193" s="11">
        <v>48459.27</v>
      </c>
      <c r="C193" s="11">
        <v>33070.29</v>
      </c>
      <c r="D193" s="11">
        <v>33070.29</v>
      </c>
      <c r="E193" s="11">
        <v>33070.29</v>
      </c>
      <c r="F193" s="11">
        <v>68.239999999999995</v>
      </c>
      <c r="G193" s="29">
        <v>100</v>
      </c>
    </row>
    <row r="194" spans="1:7" ht="13.2" x14ac:dyDescent="0.25">
      <c r="A194" s="30" t="s">
        <v>9</v>
      </c>
      <c r="B194" s="9">
        <v>48459.27</v>
      </c>
      <c r="C194" s="9">
        <v>33070.29</v>
      </c>
      <c r="D194" s="9">
        <v>33070.29</v>
      </c>
      <c r="E194" s="9">
        <v>33070.29</v>
      </c>
      <c r="F194" s="9">
        <v>68.239999999999995</v>
      </c>
      <c r="G194" s="34">
        <v>100</v>
      </c>
    </row>
    <row r="195" spans="1:7" ht="13.2" x14ac:dyDescent="0.25">
      <c r="A195" s="30" t="s">
        <v>19</v>
      </c>
      <c r="B195" s="9">
        <v>45188.47</v>
      </c>
      <c r="C195" s="9">
        <v>26008.19</v>
      </c>
      <c r="D195" s="9">
        <v>26008.19</v>
      </c>
      <c r="E195" s="9">
        <v>26008.19</v>
      </c>
      <c r="F195" s="9">
        <v>57.55</v>
      </c>
      <c r="G195" s="34">
        <v>100</v>
      </c>
    </row>
    <row r="196" spans="1:7" ht="13.2" x14ac:dyDescent="0.2">
      <c r="A196" s="32" t="s">
        <v>57</v>
      </c>
      <c r="B196" s="12">
        <v>31334.47</v>
      </c>
      <c r="C196" s="12">
        <v>17329.830000000002</v>
      </c>
      <c r="D196" s="12">
        <v>17329.830000000002</v>
      </c>
      <c r="E196" s="12">
        <v>17329.830000000002</v>
      </c>
      <c r="F196" s="12">
        <v>55.31</v>
      </c>
      <c r="G196" s="34">
        <v>100</v>
      </c>
    </row>
    <row r="197" spans="1:7" ht="13.2" x14ac:dyDescent="0.25">
      <c r="A197" s="33" t="s">
        <v>58</v>
      </c>
      <c r="B197" s="13">
        <v>31334.47</v>
      </c>
      <c r="C197" s="13">
        <v>17329.830000000002</v>
      </c>
      <c r="D197" s="13">
        <v>17329.830000000002</v>
      </c>
      <c r="E197" s="13">
        <v>17329.830000000002</v>
      </c>
      <c r="F197" s="13">
        <v>55.31</v>
      </c>
      <c r="G197" s="31">
        <v>100</v>
      </c>
    </row>
    <row r="198" spans="1:7" ht="13.2" x14ac:dyDescent="0.2">
      <c r="A198" s="32" t="s">
        <v>59</v>
      </c>
      <c r="B198" s="12">
        <v>3200</v>
      </c>
      <c r="C198" s="12">
        <v>2200</v>
      </c>
      <c r="D198" s="12">
        <v>2200</v>
      </c>
      <c r="E198" s="12">
        <v>2200</v>
      </c>
      <c r="F198" s="12">
        <v>68.75</v>
      </c>
      <c r="G198" s="34">
        <v>100</v>
      </c>
    </row>
    <row r="199" spans="1:7" ht="13.2" x14ac:dyDescent="0.25">
      <c r="A199" s="33" t="s">
        <v>60</v>
      </c>
      <c r="B199" s="13">
        <v>3200</v>
      </c>
      <c r="C199" s="13">
        <v>2200</v>
      </c>
      <c r="D199" s="13">
        <v>2200</v>
      </c>
      <c r="E199" s="13">
        <v>2200</v>
      </c>
      <c r="F199" s="13">
        <v>68.75</v>
      </c>
      <c r="G199" s="31">
        <v>100</v>
      </c>
    </row>
    <row r="200" spans="1:7" ht="13.2" x14ac:dyDescent="0.2">
      <c r="A200" s="32" t="s">
        <v>20</v>
      </c>
      <c r="B200" s="12">
        <v>10654</v>
      </c>
      <c r="C200" s="12">
        <v>6478.36</v>
      </c>
      <c r="D200" s="12">
        <v>6478.36</v>
      </c>
      <c r="E200" s="12">
        <v>6478.36</v>
      </c>
      <c r="F200" s="12">
        <v>60.81</v>
      </c>
      <c r="G200" s="34">
        <v>100</v>
      </c>
    </row>
    <row r="201" spans="1:7" ht="26.4" x14ac:dyDescent="0.25">
      <c r="A201" s="33" t="s">
        <v>21</v>
      </c>
      <c r="B201" s="13">
        <v>10654</v>
      </c>
      <c r="C201" s="13">
        <v>6478.36</v>
      </c>
      <c r="D201" s="13">
        <v>6478.36</v>
      </c>
      <c r="E201" s="13">
        <v>6478.36</v>
      </c>
      <c r="F201" s="13">
        <v>60.81</v>
      </c>
      <c r="G201" s="31">
        <v>100</v>
      </c>
    </row>
    <row r="202" spans="1:7" ht="13.2" x14ac:dyDescent="0.25">
      <c r="A202" s="30" t="s">
        <v>10</v>
      </c>
      <c r="B202" s="9">
        <v>3270.8</v>
      </c>
      <c r="C202" s="9">
        <v>7062.1</v>
      </c>
      <c r="D202" s="9">
        <v>7062.1</v>
      </c>
      <c r="E202" s="9">
        <v>7062.1</v>
      </c>
      <c r="F202" s="9">
        <v>215.91</v>
      </c>
      <c r="G202" s="34">
        <v>100</v>
      </c>
    </row>
    <row r="203" spans="1:7" ht="13.2" x14ac:dyDescent="0.2">
      <c r="A203" s="32" t="s">
        <v>11</v>
      </c>
      <c r="B203" s="12">
        <v>3270.8</v>
      </c>
      <c r="C203" s="12">
        <v>7062.1</v>
      </c>
      <c r="D203" s="12">
        <v>7062.1</v>
      </c>
      <c r="E203" s="12">
        <v>7062.1</v>
      </c>
      <c r="F203" s="12">
        <v>215.91</v>
      </c>
      <c r="G203" s="34">
        <v>100</v>
      </c>
    </row>
    <row r="204" spans="1:7" ht="26.4" x14ac:dyDescent="0.25">
      <c r="A204" s="33" t="s">
        <v>13</v>
      </c>
      <c r="B204" s="13">
        <v>3270.8</v>
      </c>
      <c r="C204" s="13">
        <v>7062.1</v>
      </c>
      <c r="D204" s="13">
        <v>7062.1</v>
      </c>
      <c r="E204" s="13">
        <v>7062.1</v>
      </c>
      <c r="F204" s="13">
        <v>215.91</v>
      </c>
      <c r="G204" s="31">
        <v>100</v>
      </c>
    </row>
    <row r="205" spans="1:7" ht="39.6" x14ac:dyDescent="0.25">
      <c r="A205" s="38" t="s">
        <v>81</v>
      </c>
      <c r="B205" s="19"/>
      <c r="C205" s="14">
        <v>907.41</v>
      </c>
      <c r="D205" s="14">
        <v>907.41</v>
      </c>
      <c r="E205" s="14">
        <v>907.41</v>
      </c>
      <c r="F205" s="19"/>
      <c r="G205" s="41">
        <v>100</v>
      </c>
    </row>
    <row r="206" spans="1:7" ht="39.6" x14ac:dyDescent="0.25">
      <c r="A206" s="28" t="s">
        <v>65</v>
      </c>
      <c r="B206" s="15"/>
      <c r="C206" s="11">
        <v>907.41</v>
      </c>
      <c r="D206" s="11">
        <v>907.41</v>
      </c>
      <c r="E206" s="11">
        <v>907.41</v>
      </c>
      <c r="F206" s="15"/>
      <c r="G206" s="29">
        <v>100</v>
      </c>
    </row>
    <row r="207" spans="1:7" ht="13.2" x14ac:dyDescent="0.25">
      <c r="A207" s="30" t="s">
        <v>9</v>
      </c>
      <c r="B207" s="16"/>
      <c r="C207" s="9">
        <v>907.41</v>
      </c>
      <c r="D207" s="9">
        <v>907.41</v>
      </c>
      <c r="E207" s="9">
        <v>907.41</v>
      </c>
      <c r="F207" s="16"/>
      <c r="G207" s="34">
        <v>100</v>
      </c>
    </row>
    <row r="208" spans="1:7" ht="13.2" x14ac:dyDescent="0.25">
      <c r="A208" s="30" t="s">
        <v>10</v>
      </c>
      <c r="B208" s="16"/>
      <c r="C208" s="9">
        <v>907.41</v>
      </c>
      <c r="D208" s="9">
        <v>907.41</v>
      </c>
      <c r="E208" s="9">
        <v>907.41</v>
      </c>
      <c r="F208" s="16"/>
      <c r="G208" s="34">
        <v>100</v>
      </c>
    </row>
    <row r="209" spans="1:7" ht="13.2" x14ac:dyDescent="0.2">
      <c r="A209" s="32" t="s">
        <v>11</v>
      </c>
      <c r="B209" s="17"/>
      <c r="C209" s="12">
        <v>907.41</v>
      </c>
      <c r="D209" s="12">
        <v>907.41</v>
      </c>
      <c r="E209" s="12">
        <v>907.41</v>
      </c>
      <c r="F209" s="17"/>
      <c r="G209" s="34">
        <v>100</v>
      </c>
    </row>
    <row r="210" spans="1:7" ht="13.2" x14ac:dyDescent="0.25">
      <c r="A210" s="33" t="s">
        <v>12</v>
      </c>
      <c r="B210" s="18"/>
      <c r="C210" s="13">
        <v>907.41</v>
      </c>
      <c r="D210" s="13">
        <v>907.41</v>
      </c>
      <c r="E210" s="13">
        <v>907.41</v>
      </c>
      <c r="F210" s="18"/>
      <c r="G210" s="31">
        <v>100</v>
      </c>
    </row>
    <row r="211" spans="1:7" ht="26.4" x14ac:dyDescent="0.25">
      <c r="A211" s="38" t="s">
        <v>82</v>
      </c>
      <c r="B211" s="19"/>
      <c r="C211" s="14">
        <v>762200</v>
      </c>
      <c r="D211" s="14">
        <v>762200</v>
      </c>
      <c r="E211" s="14">
        <v>654767.02</v>
      </c>
      <c r="F211" s="19"/>
      <c r="G211" s="41">
        <v>85.9</v>
      </c>
    </row>
    <row r="212" spans="1:7" ht="26.4" x14ac:dyDescent="0.25">
      <c r="A212" s="28" t="s">
        <v>56</v>
      </c>
      <c r="B212" s="15"/>
      <c r="C212" s="11">
        <v>84451.76</v>
      </c>
      <c r="D212" s="11">
        <v>84451.76</v>
      </c>
      <c r="E212" s="11">
        <v>72548.179999999993</v>
      </c>
      <c r="F212" s="15"/>
      <c r="G212" s="29">
        <v>85.9</v>
      </c>
    </row>
    <row r="213" spans="1:7" ht="13.2" x14ac:dyDescent="0.25">
      <c r="A213" s="30" t="s">
        <v>9</v>
      </c>
      <c r="B213" s="16"/>
      <c r="C213" s="9">
        <v>5240.84</v>
      </c>
      <c r="D213" s="9">
        <v>5240.84</v>
      </c>
      <c r="E213" s="9">
        <v>3930.63</v>
      </c>
      <c r="F213" s="16"/>
      <c r="G213" s="34">
        <v>75</v>
      </c>
    </row>
    <row r="214" spans="1:7" ht="13.2" x14ac:dyDescent="0.25">
      <c r="A214" s="30" t="s">
        <v>10</v>
      </c>
      <c r="B214" s="16"/>
      <c r="C214" s="9">
        <v>5240.84</v>
      </c>
      <c r="D214" s="9">
        <v>5240.84</v>
      </c>
      <c r="E214" s="9">
        <v>3930.63</v>
      </c>
      <c r="F214" s="16"/>
      <c r="G214" s="34">
        <v>75</v>
      </c>
    </row>
    <row r="215" spans="1:7" ht="13.2" x14ac:dyDescent="0.2">
      <c r="A215" s="32" t="s">
        <v>16</v>
      </c>
      <c r="B215" s="17"/>
      <c r="C215" s="12">
        <v>5240.84</v>
      </c>
      <c r="D215" s="12">
        <v>5240.84</v>
      </c>
      <c r="E215" s="12">
        <v>3930.63</v>
      </c>
      <c r="F215" s="17"/>
      <c r="G215" s="34">
        <v>75</v>
      </c>
    </row>
    <row r="216" spans="1:7" ht="13.2" x14ac:dyDescent="0.25">
      <c r="A216" s="33" t="s">
        <v>33</v>
      </c>
      <c r="B216" s="18"/>
      <c r="C216" s="13">
        <v>5240.84</v>
      </c>
      <c r="D216" s="13">
        <v>5240.84</v>
      </c>
      <c r="E216" s="13">
        <v>3930.63</v>
      </c>
      <c r="F216" s="18"/>
      <c r="G216" s="31">
        <v>75</v>
      </c>
    </row>
    <row r="217" spans="1:7" ht="26.4" x14ac:dyDescent="0.25">
      <c r="A217" s="30" t="s">
        <v>68</v>
      </c>
      <c r="B217" s="16"/>
      <c r="C217" s="9">
        <v>79210.92</v>
      </c>
      <c r="D217" s="9">
        <v>79210.92</v>
      </c>
      <c r="E217" s="9">
        <v>68617.55</v>
      </c>
      <c r="F217" s="16"/>
      <c r="G217" s="34">
        <v>86.63</v>
      </c>
    </row>
    <row r="218" spans="1:7" ht="26.4" x14ac:dyDescent="0.25">
      <c r="A218" s="30" t="s">
        <v>83</v>
      </c>
      <c r="B218" s="16"/>
      <c r="C218" s="9">
        <v>79210.92</v>
      </c>
      <c r="D218" s="9">
        <v>79210.92</v>
      </c>
      <c r="E218" s="9">
        <v>68617.55</v>
      </c>
      <c r="F218" s="16"/>
      <c r="G218" s="34">
        <v>86.63</v>
      </c>
    </row>
    <row r="219" spans="1:7" ht="20.399999999999999" x14ac:dyDescent="0.2">
      <c r="A219" s="32" t="s">
        <v>84</v>
      </c>
      <c r="B219" s="17"/>
      <c r="C219" s="12">
        <v>79210.92</v>
      </c>
      <c r="D219" s="12">
        <v>79210.92</v>
      </c>
      <c r="E219" s="12">
        <v>68617.55</v>
      </c>
      <c r="F219" s="17"/>
      <c r="G219" s="34">
        <v>86.63</v>
      </c>
    </row>
    <row r="220" spans="1:7" ht="26.4" x14ac:dyDescent="0.25">
      <c r="A220" s="33" t="s">
        <v>85</v>
      </c>
      <c r="B220" s="18"/>
      <c r="C220" s="13">
        <v>79210.92</v>
      </c>
      <c r="D220" s="13">
        <v>79210.92</v>
      </c>
      <c r="E220" s="13">
        <v>68617.55</v>
      </c>
      <c r="F220" s="18"/>
      <c r="G220" s="31">
        <v>86.63</v>
      </c>
    </row>
    <row r="221" spans="1:7" ht="39.6" x14ac:dyDescent="0.25">
      <c r="A221" s="28" t="s">
        <v>86</v>
      </c>
      <c r="B221" s="15"/>
      <c r="C221" s="11">
        <v>677748.24</v>
      </c>
      <c r="D221" s="11">
        <v>677748.24</v>
      </c>
      <c r="E221" s="11">
        <v>582218.84</v>
      </c>
      <c r="F221" s="15"/>
      <c r="G221" s="29">
        <v>85.9</v>
      </c>
    </row>
    <row r="222" spans="1:7" ht="13.2" x14ac:dyDescent="0.25">
      <c r="A222" s="30" t="s">
        <v>9</v>
      </c>
      <c r="B222" s="16"/>
      <c r="C222" s="9">
        <v>42059.16</v>
      </c>
      <c r="D222" s="9">
        <v>42059.16</v>
      </c>
      <c r="E222" s="9">
        <v>31544.37</v>
      </c>
      <c r="F222" s="16"/>
      <c r="G222" s="34">
        <v>75</v>
      </c>
    </row>
    <row r="223" spans="1:7" ht="13.2" x14ac:dyDescent="0.25">
      <c r="A223" s="30" t="s">
        <v>10</v>
      </c>
      <c r="B223" s="16"/>
      <c r="C223" s="9">
        <v>42059.16</v>
      </c>
      <c r="D223" s="9">
        <v>42059.16</v>
      </c>
      <c r="E223" s="9">
        <v>31544.37</v>
      </c>
      <c r="F223" s="16"/>
      <c r="G223" s="34">
        <v>75</v>
      </c>
    </row>
    <row r="224" spans="1:7" ht="13.2" x14ac:dyDescent="0.2">
      <c r="A224" s="32" t="s">
        <v>16</v>
      </c>
      <c r="B224" s="17"/>
      <c r="C224" s="12">
        <v>42059.16</v>
      </c>
      <c r="D224" s="12">
        <v>42059.16</v>
      </c>
      <c r="E224" s="12">
        <v>31544.37</v>
      </c>
      <c r="F224" s="17"/>
      <c r="G224" s="34">
        <v>75</v>
      </c>
    </row>
    <row r="225" spans="1:7" ht="13.2" x14ac:dyDescent="0.25">
      <c r="A225" s="33" t="s">
        <v>33</v>
      </c>
      <c r="B225" s="18"/>
      <c r="C225" s="13">
        <v>42059.16</v>
      </c>
      <c r="D225" s="13">
        <v>42059.16</v>
      </c>
      <c r="E225" s="13">
        <v>31544.37</v>
      </c>
      <c r="F225" s="18"/>
      <c r="G225" s="31">
        <v>75</v>
      </c>
    </row>
    <row r="226" spans="1:7" ht="26.4" x14ac:dyDescent="0.25">
      <c r="A226" s="30" t="s">
        <v>68</v>
      </c>
      <c r="B226" s="16"/>
      <c r="C226" s="9">
        <v>635689.07999999996</v>
      </c>
      <c r="D226" s="9">
        <v>635689.07999999996</v>
      </c>
      <c r="E226" s="9">
        <v>550674.47</v>
      </c>
      <c r="F226" s="16"/>
      <c r="G226" s="34">
        <v>86.63</v>
      </c>
    </row>
    <row r="227" spans="1:7" ht="26.4" x14ac:dyDescent="0.25">
      <c r="A227" s="30" t="s">
        <v>83</v>
      </c>
      <c r="B227" s="16"/>
      <c r="C227" s="9">
        <v>635689.07999999996</v>
      </c>
      <c r="D227" s="9">
        <v>635689.07999999996</v>
      </c>
      <c r="E227" s="9">
        <v>550674.47</v>
      </c>
      <c r="F227" s="16"/>
      <c r="G227" s="34">
        <v>86.63</v>
      </c>
    </row>
    <row r="228" spans="1:7" ht="20.399999999999999" x14ac:dyDescent="0.2">
      <c r="A228" s="32" t="s">
        <v>84</v>
      </c>
      <c r="B228" s="17"/>
      <c r="C228" s="12">
        <v>635689.07999999996</v>
      </c>
      <c r="D228" s="12">
        <v>635689.07999999996</v>
      </c>
      <c r="E228" s="12">
        <v>550674.47</v>
      </c>
      <c r="F228" s="17"/>
      <c r="G228" s="34">
        <v>86.63</v>
      </c>
    </row>
    <row r="229" spans="1:7" ht="26.4" x14ac:dyDescent="0.25">
      <c r="A229" s="33" t="s">
        <v>85</v>
      </c>
      <c r="B229" s="18"/>
      <c r="C229" s="13">
        <v>635689.07999999996</v>
      </c>
      <c r="D229" s="13">
        <v>635689.07999999996</v>
      </c>
      <c r="E229" s="13">
        <v>550674.47</v>
      </c>
      <c r="F229" s="18"/>
      <c r="G229" s="31">
        <v>86.63</v>
      </c>
    </row>
    <row r="230" spans="1:7" ht="39.6" x14ac:dyDescent="0.25">
      <c r="A230" s="38" t="s">
        <v>87</v>
      </c>
      <c r="B230" s="14">
        <v>472429.69</v>
      </c>
      <c r="C230" s="14">
        <v>1122219.74</v>
      </c>
      <c r="D230" s="14">
        <v>1122219.74</v>
      </c>
      <c r="E230" s="14">
        <v>708475.7</v>
      </c>
      <c r="F230" s="14">
        <v>149.96</v>
      </c>
      <c r="G230" s="41">
        <v>63.13</v>
      </c>
    </row>
    <row r="231" spans="1:7" ht="26.4" x14ac:dyDescent="0.25">
      <c r="A231" s="28" t="s">
        <v>56</v>
      </c>
      <c r="B231" s="11">
        <v>70864.5</v>
      </c>
      <c r="C231" s="11">
        <v>168332.26</v>
      </c>
      <c r="D231" s="11">
        <v>168332.26</v>
      </c>
      <c r="E231" s="11">
        <v>106407.48</v>
      </c>
      <c r="F231" s="11">
        <v>150.16</v>
      </c>
      <c r="G231" s="29">
        <v>63.21</v>
      </c>
    </row>
    <row r="232" spans="1:7" ht="13.2" x14ac:dyDescent="0.25">
      <c r="A232" s="30" t="s">
        <v>9</v>
      </c>
      <c r="B232" s="9">
        <v>70864.5</v>
      </c>
      <c r="C232" s="9">
        <v>168332.26</v>
      </c>
      <c r="D232" s="9">
        <v>168332.26</v>
      </c>
      <c r="E232" s="9">
        <v>106407.48</v>
      </c>
      <c r="F232" s="9">
        <v>150.16</v>
      </c>
      <c r="G232" s="34">
        <v>63.21</v>
      </c>
    </row>
    <row r="233" spans="1:7" ht="13.2" x14ac:dyDescent="0.25">
      <c r="A233" s="30" t="s">
        <v>19</v>
      </c>
      <c r="B233" s="9">
        <v>39408.959999999999</v>
      </c>
      <c r="C233" s="9">
        <v>68031.259999999995</v>
      </c>
      <c r="D233" s="9">
        <v>68031.259999999995</v>
      </c>
      <c r="E233" s="9">
        <v>70279.960000000006</v>
      </c>
      <c r="F233" s="9">
        <v>178.33</v>
      </c>
      <c r="G233" s="34">
        <v>103.31</v>
      </c>
    </row>
    <row r="234" spans="1:7" ht="13.2" x14ac:dyDescent="0.2">
      <c r="A234" s="32" t="s">
        <v>57</v>
      </c>
      <c r="B234" s="12">
        <v>32658.98</v>
      </c>
      <c r="C234" s="12">
        <v>56981.23</v>
      </c>
      <c r="D234" s="12">
        <v>56981.23</v>
      </c>
      <c r="E234" s="12">
        <v>58824.13</v>
      </c>
      <c r="F234" s="12">
        <v>180.12</v>
      </c>
      <c r="G234" s="34">
        <v>103.23</v>
      </c>
    </row>
    <row r="235" spans="1:7" ht="13.2" x14ac:dyDescent="0.25">
      <c r="A235" s="33" t="s">
        <v>58</v>
      </c>
      <c r="B235" s="13">
        <v>32658.98</v>
      </c>
      <c r="C235" s="13">
        <v>56981.23</v>
      </c>
      <c r="D235" s="13">
        <v>56981.23</v>
      </c>
      <c r="E235" s="13">
        <v>58824.13</v>
      </c>
      <c r="F235" s="13">
        <v>180.12</v>
      </c>
      <c r="G235" s="31">
        <v>103.23</v>
      </c>
    </row>
    <row r="236" spans="1:7" ht="13.2" x14ac:dyDescent="0.2">
      <c r="A236" s="32" t="s">
        <v>59</v>
      </c>
      <c r="B236" s="12">
        <v>1361.25</v>
      </c>
      <c r="C236" s="12">
        <v>1648.13</v>
      </c>
      <c r="D236" s="12">
        <v>1648.13</v>
      </c>
      <c r="E236" s="12">
        <v>1749.84</v>
      </c>
      <c r="F236" s="12">
        <v>128.55000000000001</v>
      </c>
      <c r="G236" s="34">
        <v>106.17</v>
      </c>
    </row>
    <row r="237" spans="1:7" ht="13.2" x14ac:dyDescent="0.25">
      <c r="A237" s="33" t="s">
        <v>60</v>
      </c>
      <c r="B237" s="13">
        <v>1361.25</v>
      </c>
      <c r="C237" s="13">
        <v>1648.13</v>
      </c>
      <c r="D237" s="13">
        <v>1648.13</v>
      </c>
      <c r="E237" s="13">
        <v>1749.84</v>
      </c>
      <c r="F237" s="13">
        <v>128.55000000000001</v>
      </c>
      <c r="G237" s="31">
        <v>106.17</v>
      </c>
    </row>
    <row r="238" spans="1:7" ht="13.2" x14ac:dyDescent="0.2">
      <c r="A238" s="32" t="s">
        <v>20</v>
      </c>
      <c r="B238" s="12">
        <v>5388.73</v>
      </c>
      <c r="C238" s="12">
        <v>9401.9</v>
      </c>
      <c r="D238" s="12">
        <v>9401.9</v>
      </c>
      <c r="E238" s="12">
        <v>9705.99</v>
      </c>
      <c r="F238" s="12">
        <v>180.12</v>
      </c>
      <c r="G238" s="31">
        <v>103.23</v>
      </c>
    </row>
    <row r="239" spans="1:7" ht="26.4" x14ac:dyDescent="0.25">
      <c r="A239" s="33" t="s">
        <v>21</v>
      </c>
      <c r="B239" s="13">
        <v>5388.73</v>
      </c>
      <c r="C239" s="13">
        <v>9401.9</v>
      </c>
      <c r="D239" s="13">
        <v>9401.9</v>
      </c>
      <c r="E239" s="13">
        <v>9705.99</v>
      </c>
      <c r="F239" s="13">
        <v>180.12</v>
      </c>
      <c r="G239" s="31">
        <v>103.23</v>
      </c>
    </row>
    <row r="240" spans="1:7" ht="13.2" x14ac:dyDescent="0.25">
      <c r="A240" s="30" t="s">
        <v>10</v>
      </c>
      <c r="B240" s="9">
        <v>31455.54</v>
      </c>
      <c r="C240" s="9">
        <v>100301</v>
      </c>
      <c r="D240" s="9">
        <v>100301</v>
      </c>
      <c r="E240" s="9">
        <v>36127.519999999997</v>
      </c>
      <c r="F240" s="9">
        <v>114.85</v>
      </c>
      <c r="G240" s="34">
        <v>36.020000000000003</v>
      </c>
    </row>
    <row r="241" spans="1:7" ht="13.2" x14ac:dyDescent="0.2">
      <c r="A241" s="32" t="s">
        <v>11</v>
      </c>
      <c r="B241" s="12">
        <v>30899.040000000001</v>
      </c>
      <c r="C241" s="12">
        <v>88890</v>
      </c>
      <c r="D241" s="12">
        <v>88890</v>
      </c>
      <c r="E241" s="12">
        <v>35778.050000000003</v>
      </c>
      <c r="F241" s="12">
        <v>115.79</v>
      </c>
      <c r="G241" s="34">
        <v>40.25</v>
      </c>
    </row>
    <row r="242" spans="1:7" ht="13.2" x14ac:dyDescent="0.25">
      <c r="A242" s="33" t="s">
        <v>12</v>
      </c>
      <c r="B242" s="13">
        <v>8163.47</v>
      </c>
      <c r="C242" s="13">
        <v>59892</v>
      </c>
      <c r="D242" s="13">
        <v>59892</v>
      </c>
      <c r="E242" s="13">
        <v>19370.5</v>
      </c>
      <c r="F242" s="13">
        <v>237.28</v>
      </c>
      <c r="G242" s="31">
        <v>32.340000000000003</v>
      </c>
    </row>
    <row r="243" spans="1:7" ht="26.4" x14ac:dyDescent="0.25">
      <c r="A243" s="33" t="s">
        <v>22</v>
      </c>
      <c r="B243" s="13">
        <v>22735.57</v>
      </c>
      <c r="C243" s="13">
        <v>28890</v>
      </c>
      <c r="D243" s="13">
        <v>28890</v>
      </c>
      <c r="E243" s="13">
        <v>16342</v>
      </c>
      <c r="F243" s="13">
        <v>71.88</v>
      </c>
      <c r="G243" s="31">
        <v>56.57</v>
      </c>
    </row>
    <row r="244" spans="1:7" ht="26.4" x14ac:dyDescent="0.25">
      <c r="A244" s="33" t="s">
        <v>23</v>
      </c>
      <c r="B244" s="18"/>
      <c r="C244" s="13">
        <v>108</v>
      </c>
      <c r="D244" s="13">
        <v>108</v>
      </c>
      <c r="E244" s="13">
        <v>65.55</v>
      </c>
      <c r="F244" s="18"/>
      <c r="G244" s="31">
        <v>60.69</v>
      </c>
    </row>
    <row r="245" spans="1:7" ht="13.2" x14ac:dyDescent="0.2">
      <c r="A245" s="32" t="s">
        <v>14</v>
      </c>
      <c r="B245" s="17"/>
      <c r="C245" s="12">
        <v>6432.5</v>
      </c>
      <c r="D245" s="12">
        <v>6432.5</v>
      </c>
      <c r="E245" s="17"/>
      <c r="F245" s="17"/>
      <c r="G245" s="35"/>
    </row>
    <row r="246" spans="1:7" ht="26.4" x14ac:dyDescent="0.25">
      <c r="A246" s="33" t="s">
        <v>24</v>
      </c>
      <c r="B246" s="18"/>
      <c r="C246" s="13">
        <v>2489.25</v>
      </c>
      <c r="D246" s="13">
        <v>2489.25</v>
      </c>
      <c r="E246" s="18"/>
      <c r="F246" s="18"/>
      <c r="G246" s="35"/>
    </row>
    <row r="247" spans="1:7" ht="13.2" x14ac:dyDescent="0.25">
      <c r="A247" s="33" t="s">
        <v>25</v>
      </c>
      <c r="B247" s="18"/>
      <c r="C247" s="13">
        <v>1454</v>
      </c>
      <c r="D247" s="13">
        <v>1454</v>
      </c>
      <c r="E247" s="18"/>
      <c r="F247" s="18"/>
      <c r="G247" s="35"/>
    </row>
    <row r="248" spans="1:7" ht="13.2" x14ac:dyDescent="0.25">
      <c r="A248" s="33" t="s">
        <v>15</v>
      </c>
      <c r="B248" s="18"/>
      <c r="C248" s="13">
        <v>2489.25</v>
      </c>
      <c r="D248" s="13">
        <v>2489.25</v>
      </c>
      <c r="E248" s="18"/>
      <c r="F248" s="18"/>
      <c r="G248" s="35"/>
    </row>
    <row r="249" spans="1:7" ht="13.2" x14ac:dyDescent="0.2">
      <c r="A249" s="32" t="s">
        <v>16</v>
      </c>
      <c r="B249" s="12">
        <v>556.5</v>
      </c>
      <c r="C249" s="12">
        <v>4978.5</v>
      </c>
      <c r="D249" s="12">
        <v>4978.5</v>
      </c>
      <c r="E249" s="12">
        <v>349.47</v>
      </c>
      <c r="F249" s="12">
        <v>62.8</v>
      </c>
      <c r="G249" s="34">
        <v>7.02</v>
      </c>
    </row>
    <row r="250" spans="1:7" ht="26.4" x14ac:dyDescent="0.25">
      <c r="A250" s="33" t="s">
        <v>29</v>
      </c>
      <c r="B250" s="13">
        <v>174</v>
      </c>
      <c r="C250" s="13">
        <v>2429.2800000000002</v>
      </c>
      <c r="D250" s="13">
        <v>2429.2800000000002</v>
      </c>
      <c r="E250" s="13">
        <v>289.5</v>
      </c>
      <c r="F250" s="13">
        <v>166.38</v>
      </c>
      <c r="G250" s="31">
        <v>11.92</v>
      </c>
    </row>
    <row r="251" spans="1:7" ht="13.2" x14ac:dyDescent="0.25">
      <c r="A251" s="33" t="s">
        <v>31</v>
      </c>
      <c r="B251" s="18"/>
      <c r="C251" s="13">
        <v>2489.25</v>
      </c>
      <c r="D251" s="13">
        <v>2489.25</v>
      </c>
      <c r="E251" s="18"/>
      <c r="F251" s="18"/>
      <c r="G251" s="35"/>
    </row>
    <row r="252" spans="1:7" ht="13.2" x14ac:dyDescent="0.25">
      <c r="A252" s="33" t="s">
        <v>32</v>
      </c>
      <c r="B252" s="18"/>
      <c r="C252" s="13">
        <v>59.97</v>
      </c>
      <c r="D252" s="13">
        <v>59.97</v>
      </c>
      <c r="E252" s="13">
        <v>59.97</v>
      </c>
      <c r="F252" s="18"/>
      <c r="G252" s="31">
        <v>100</v>
      </c>
    </row>
    <row r="253" spans="1:7" ht="26.4" x14ac:dyDescent="0.25">
      <c r="A253" s="33" t="s">
        <v>17</v>
      </c>
      <c r="B253" s="13">
        <v>382.5</v>
      </c>
      <c r="C253" s="18"/>
      <c r="D253" s="18"/>
      <c r="E253" s="18"/>
      <c r="F253" s="18"/>
      <c r="G253" s="35"/>
    </row>
    <row r="254" spans="1:7" ht="39.6" x14ac:dyDescent="0.25">
      <c r="A254" s="28" t="s">
        <v>86</v>
      </c>
      <c r="B254" s="11">
        <v>401565.19</v>
      </c>
      <c r="C254" s="11">
        <v>953887.48</v>
      </c>
      <c r="D254" s="11">
        <v>953887.48</v>
      </c>
      <c r="E254" s="11">
        <v>602068.22</v>
      </c>
      <c r="F254" s="11">
        <v>149.93</v>
      </c>
      <c r="G254" s="29">
        <v>63.12</v>
      </c>
    </row>
    <row r="255" spans="1:7" ht="13.2" x14ac:dyDescent="0.25">
      <c r="A255" s="30" t="s">
        <v>9</v>
      </c>
      <c r="B255" s="9">
        <v>401565.19</v>
      </c>
      <c r="C255" s="9">
        <v>953887.48</v>
      </c>
      <c r="D255" s="9">
        <v>953887.48</v>
      </c>
      <c r="E255" s="9">
        <v>602068.22</v>
      </c>
      <c r="F255" s="9">
        <v>149.93</v>
      </c>
      <c r="G255" s="34">
        <v>63.12</v>
      </c>
    </row>
    <row r="256" spans="1:7" ht="13.2" x14ac:dyDescent="0.25">
      <c r="A256" s="30" t="s">
        <v>19</v>
      </c>
      <c r="B256" s="9">
        <v>223317.22</v>
      </c>
      <c r="C256" s="9">
        <v>385510.48</v>
      </c>
      <c r="D256" s="9">
        <v>385510.48</v>
      </c>
      <c r="E256" s="9">
        <v>398253.34</v>
      </c>
      <c r="F256" s="9">
        <v>178.34</v>
      </c>
      <c r="G256" s="34">
        <v>103.31</v>
      </c>
    </row>
    <row r="257" spans="1:7" ht="13.2" x14ac:dyDescent="0.2">
      <c r="A257" s="32" t="s">
        <v>57</v>
      </c>
      <c r="B257" s="12">
        <v>185067.36</v>
      </c>
      <c r="C257" s="12">
        <v>322893.64</v>
      </c>
      <c r="D257" s="12">
        <v>322893.64</v>
      </c>
      <c r="E257" s="12">
        <v>333336.95</v>
      </c>
      <c r="F257" s="12">
        <v>180.12</v>
      </c>
      <c r="G257" s="34">
        <v>103.23</v>
      </c>
    </row>
    <row r="258" spans="1:7" ht="13.2" x14ac:dyDescent="0.25">
      <c r="A258" s="33" t="s">
        <v>58</v>
      </c>
      <c r="B258" s="13">
        <v>185067.36</v>
      </c>
      <c r="C258" s="13">
        <v>322893.64</v>
      </c>
      <c r="D258" s="13">
        <v>322893.64</v>
      </c>
      <c r="E258" s="13">
        <v>333336.95</v>
      </c>
      <c r="F258" s="13">
        <v>180.12</v>
      </c>
      <c r="G258" s="31">
        <v>103.23</v>
      </c>
    </row>
    <row r="259" spans="1:7" ht="13.2" x14ac:dyDescent="0.2">
      <c r="A259" s="32" t="s">
        <v>59</v>
      </c>
      <c r="B259" s="12">
        <v>7713.75</v>
      </c>
      <c r="C259" s="12">
        <v>9339.3799999999992</v>
      </c>
      <c r="D259" s="12">
        <v>9339.3799999999992</v>
      </c>
      <c r="E259" s="12">
        <v>9915.7800000000007</v>
      </c>
      <c r="F259" s="12">
        <v>128.55000000000001</v>
      </c>
      <c r="G259" s="34">
        <v>106.17</v>
      </c>
    </row>
    <row r="260" spans="1:7" ht="13.2" x14ac:dyDescent="0.25">
      <c r="A260" s="33" t="s">
        <v>60</v>
      </c>
      <c r="B260" s="13">
        <v>7713.75</v>
      </c>
      <c r="C260" s="13">
        <v>9339.3799999999992</v>
      </c>
      <c r="D260" s="13">
        <v>9339.3799999999992</v>
      </c>
      <c r="E260" s="13">
        <v>9915.7800000000007</v>
      </c>
      <c r="F260" s="13">
        <v>128.55000000000001</v>
      </c>
      <c r="G260" s="31">
        <v>106.17</v>
      </c>
    </row>
    <row r="261" spans="1:7" ht="13.2" x14ac:dyDescent="0.2">
      <c r="A261" s="32" t="s">
        <v>20</v>
      </c>
      <c r="B261" s="12">
        <v>30536.11</v>
      </c>
      <c r="C261" s="12">
        <v>53277.46</v>
      </c>
      <c r="D261" s="12">
        <v>53277.46</v>
      </c>
      <c r="E261" s="12">
        <v>55000.61</v>
      </c>
      <c r="F261" s="12">
        <v>180.12</v>
      </c>
      <c r="G261" s="34">
        <v>103.23</v>
      </c>
    </row>
    <row r="262" spans="1:7" ht="26.4" x14ac:dyDescent="0.25">
      <c r="A262" s="33" t="s">
        <v>21</v>
      </c>
      <c r="B262" s="13">
        <v>30536.11</v>
      </c>
      <c r="C262" s="13">
        <v>53277.46</v>
      </c>
      <c r="D262" s="13">
        <v>53277.46</v>
      </c>
      <c r="E262" s="13">
        <v>55000.61</v>
      </c>
      <c r="F262" s="13">
        <v>180.12</v>
      </c>
      <c r="G262" s="31">
        <v>103.23</v>
      </c>
    </row>
    <row r="263" spans="1:7" ht="13.2" x14ac:dyDescent="0.25">
      <c r="A263" s="30" t="s">
        <v>10</v>
      </c>
      <c r="B263" s="9">
        <v>178247.97</v>
      </c>
      <c r="C263" s="9">
        <v>568377</v>
      </c>
      <c r="D263" s="9">
        <v>568377</v>
      </c>
      <c r="E263" s="9">
        <v>203814.88</v>
      </c>
      <c r="F263" s="9">
        <v>114.34</v>
      </c>
      <c r="G263" s="34">
        <v>35.86</v>
      </c>
    </row>
    <row r="264" spans="1:7" ht="13.2" x14ac:dyDescent="0.2">
      <c r="A264" s="32" t="s">
        <v>11</v>
      </c>
      <c r="B264" s="12">
        <v>175094.47</v>
      </c>
      <c r="C264" s="12">
        <v>503710</v>
      </c>
      <c r="D264" s="12">
        <v>503710</v>
      </c>
      <c r="E264" s="12">
        <v>201834.58</v>
      </c>
      <c r="F264" s="12">
        <v>115.27</v>
      </c>
      <c r="G264" s="34">
        <v>40.07</v>
      </c>
    </row>
    <row r="265" spans="1:7" ht="13.2" x14ac:dyDescent="0.25">
      <c r="A265" s="33" t="s">
        <v>12</v>
      </c>
      <c r="B265" s="13">
        <v>46259.61</v>
      </c>
      <c r="C265" s="13">
        <v>339388</v>
      </c>
      <c r="D265" s="13">
        <v>339388</v>
      </c>
      <c r="E265" s="13">
        <v>108858.5</v>
      </c>
      <c r="F265" s="13">
        <v>235.32</v>
      </c>
      <c r="G265" s="31">
        <v>32.07</v>
      </c>
    </row>
    <row r="266" spans="1:7" ht="26.4" x14ac:dyDescent="0.25">
      <c r="A266" s="33" t="s">
        <v>22</v>
      </c>
      <c r="B266" s="13">
        <v>128834.86</v>
      </c>
      <c r="C266" s="13">
        <v>163710</v>
      </c>
      <c r="D266" s="13">
        <v>163710</v>
      </c>
      <c r="E266" s="13">
        <v>92604.63</v>
      </c>
      <c r="F266" s="13">
        <v>71.88</v>
      </c>
      <c r="G266" s="31">
        <v>56.57</v>
      </c>
    </row>
    <row r="267" spans="1:7" ht="26.4" x14ac:dyDescent="0.25">
      <c r="A267" s="33" t="s">
        <v>23</v>
      </c>
      <c r="B267" s="18"/>
      <c r="C267" s="13">
        <v>612</v>
      </c>
      <c r="D267" s="13">
        <v>612</v>
      </c>
      <c r="E267" s="13">
        <v>371.45</v>
      </c>
      <c r="F267" s="18"/>
      <c r="G267" s="31">
        <v>60.69</v>
      </c>
    </row>
    <row r="268" spans="1:7" ht="13.2" x14ac:dyDescent="0.2">
      <c r="A268" s="32" t="s">
        <v>14</v>
      </c>
      <c r="B268" s="17"/>
      <c r="C268" s="12">
        <v>36454</v>
      </c>
      <c r="D268" s="12">
        <v>36454</v>
      </c>
      <c r="E268" s="17"/>
      <c r="F268" s="17"/>
      <c r="G268" s="35"/>
    </row>
    <row r="269" spans="1:7" ht="26.4" x14ac:dyDescent="0.25">
      <c r="A269" s="33" t="s">
        <v>24</v>
      </c>
      <c r="B269" s="18"/>
      <c r="C269" s="13">
        <v>14106.5</v>
      </c>
      <c r="D269" s="13">
        <v>14106.5</v>
      </c>
      <c r="E269" s="18"/>
      <c r="F269" s="18"/>
      <c r="G269" s="35"/>
    </row>
    <row r="270" spans="1:7" ht="13.2" x14ac:dyDescent="0.25">
      <c r="A270" s="33" t="s">
        <v>25</v>
      </c>
      <c r="B270" s="18"/>
      <c r="C270" s="13">
        <v>8241</v>
      </c>
      <c r="D270" s="13">
        <v>8241</v>
      </c>
      <c r="E270" s="18"/>
      <c r="F270" s="18"/>
      <c r="G270" s="35"/>
    </row>
    <row r="271" spans="1:7" ht="13.2" x14ac:dyDescent="0.25">
      <c r="A271" s="33" t="s">
        <v>15</v>
      </c>
      <c r="B271" s="18"/>
      <c r="C271" s="13">
        <v>14106.5</v>
      </c>
      <c r="D271" s="13">
        <v>14106.5</v>
      </c>
      <c r="E271" s="18"/>
      <c r="F271" s="18"/>
      <c r="G271" s="35"/>
    </row>
    <row r="272" spans="1:7" ht="13.2" x14ac:dyDescent="0.2">
      <c r="A272" s="32" t="s">
        <v>16</v>
      </c>
      <c r="B272" s="12">
        <v>3153.5</v>
      </c>
      <c r="C272" s="12">
        <v>28213</v>
      </c>
      <c r="D272" s="12">
        <v>28213</v>
      </c>
      <c r="E272" s="12">
        <v>1980.3</v>
      </c>
      <c r="F272" s="12">
        <v>62.8</v>
      </c>
      <c r="G272" s="34">
        <v>7.02</v>
      </c>
    </row>
    <row r="273" spans="1:7" ht="26.4" x14ac:dyDescent="0.25">
      <c r="A273" s="33" t="s">
        <v>29</v>
      </c>
      <c r="B273" s="13">
        <v>986</v>
      </c>
      <c r="C273" s="13">
        <v>13766.7</v>
      </c>
      <c r="D273" s="13">
        <v>13766.7</v>
      </c>
      <c r="E273" s="13">
        <v>1640.5</v>
      </c>
      <c r="F273" s="13">
        <v>166.38</v>
      </c>
      <c r="G273" s="31">
        <v>11.92</v>
      </c>
    </row>
    <row r="274" spans="1:7" ht="13.2" x14ac:dyDescent="0.25">
      <c r="A274" s="33" t="s">
        <v>31</v>
      </c>
      <c r="B274" s="18"/>
      <c r="C274" s="13">
        <v>14106.5</v>
      </c>
      <c r="D274" s="13">
        <v>14106.5</v>
      </c>
      <c r="E274" s="18"/>
      <c r="F274" s="18"/>
      <c r="G274" s="35"/>
    </row>
    <row r="275" spans="1:7" ht="13.2" x14ac:dyDescent="0.25">
      <c r="A275" s="33" t="s">
        <v>32</v>
      </c>
      <c r="B275" s="18"/>
      <c r="C275" s="13">
        <v>339.8</v>
      </c>
      <c r="D275" s="13">
        <v>339.8</v>
      </c>
      <c r="E275" s="13">
        <v>339.8</v>
      </c>
      <c r="F275" s="18"/>
      <c r="G275" s="31">
        <v>100</v>
      </c>
    </row>
    <row r="276" spans="1:7" ht="26.4" x14ac:dyDescent="0.25">
      <c r="A276" s="33" t="s">
        <v>17</v>
      </c>
      <c r="B276" s="13">
        <v>2167.5</v>
      </c>
      <c r="C276" s="18"/>
      <c r="D276" s="18"/>
      <c r="E276" s="18"/>
      <c r="F276" s="18"/>
      <c r="G276" s="35"/>
    </row>
    <row r="277" spans="1:7" ht="13.2" x14ac:dyDescent="0.25">
      <c r="A277" s="26" t="s">
        <v>88</v>
      </c>
      <c r="B277" s="10">
        <v>5999.85</v>
      </c>
      <c r="C277" s="10">
        <v>10000</v>
      </c>
      <c r="D277" s="10">
        <v>10000</v>
      </c>
      <c r="E277" s="10">
        <v>9750</v>
      </c>
      <c r="F277" s="10">
        <v>162.5</v>
      </c>
      <c r="G277" s="27">
        <v>97.5</v>
      </c>
    </row>
    <row r="278" spans="1:7" ht="13.2" x14ac:dyDescent="0.25">
      <c r="A278" s="28" t="s">
        <v>8</v>
      </c>
      <c r="B278" s="11">
        <v>5999.85</v>
      </c>
      <c r="C278" s="11">
        <v>10000</v>
      </c>
      <c r="D278" s="11">
        <v>10000</v>
      </c>
      <c r="E278" s="11">
        <v>9750</v>
      </c>
      <c r="F278" s="11">
        <v>162.5</v>
      </c>
      <c r="G278" s="29">
        <v>97.5</v>
      </c>
    </row>
    <row r="279" spans="1:7" ht="13.2" x14ac:dyDescent="0.25">
      <c r="A279" s="30" t="s">
        <v>9</v>
      </c>
      <c r="B279" s="9">
        <v>5999.85</v>
      </c>
      <c r="C279" s="9">
        <v>10000</v>
      </c>
      <c r="D279" s="9">
        <v>10000</v>
      </c>
      <c r="E279" s="9">
        <v>9750</v>
      </c>
      <c r="F279" s="9">
        <v>162.5</v>
      </c>
      <c r="G279" s="34">
        <v>97.5</v>
      </c>
    </row>
    <row r="280" spans="1:7" ht="13.2" x14ac:dyDescent="0.25">
      <c r="A280" s="30" t="s">
        <v>10</v>
      </c>
      <c r="B280" s="9">
        <v>5999.85</v>
      </c>
      <c r="C280" s="9">
        <v>10000</v>
      </c>
      <c r="D280" s="9">
        <v>10000</v>
      </c>
      <c r="E280" s="9">
        <v>9750</v>
      </c>
      <c r="F280" s="9">
        <v>162.5</v>
      </c>
      <c r="G280" s="34">
        <v>97.5</v>
      </c>
    </row>
    <row r="281" spans="1:7" ht="13.2" x14ac:dyDescent="0.2">
      <c r="A281" s="32" t="s">
        <v>14</v>
      </c>
      <c r="B281" s="12">
        <v>5999.85</v>
      </c>
      <c r="C281" s="12">
        <v>10000</v>
      </c>
      <c r="D281" s="12">
        <v>10000</v>
      </c>
      <c r="E281" s="12">
        <v>9750</v>
      </c>
      <c r="F281" s="12">
        <v>162.5</v>
      </c>
      <c r="G281" s="34">
        <v>97.5</v>
      </c>
    </row>
    <row r="282" spans="1:7" ht="26.4" x14ac:dyDescent="0.25">
      <c r="A282" s="33" t="s">
        <v>24</v>
      </c>
      <c r="B282" s="13">
        <v>2500</v>
      </c>
      <c r="C282" s="13">
        <v>8000</v>
      </c>
      <c r="D282" s="13">
        <v>8000</v>
      </c>
      <c r="E282" s="13">
        <v>8000</v>
      </c>
      <c r="F282" s="13">
        <v>320</v>
      </c>
      <c r="G282" s="31">
        <v>100</v>
      </c>
    </row>
    <row r="283" spans="1:7" ht="13.2" x14ac:dyDescent="0.25">
      <c r="A283" s="33" t="s">
        <v>27</v>
      </c>
      <c r="B283" s="13">
        <v>3499.85</v>
      </c>
      <c r="C283" s="13">
        <v>2000</v>
      </c>
      <c r="D283" s="13">
        <v>2000</v>
      </c>
      <c r="E283" s="13">
        <v>1750</v>
      </c>
      <c r="F283" s="13">
        <v>50</v>
      </c>
      <c r="G283" s="31">
        <v>87.5</v>
      </c>
    </row>
    <row r="284" spans="1:7" ht="26.4" x14ac:dyDescent="0.25">
      <c r="A284" s="24" t="s">
        <v>89</v>
      </c>
      <c r="B284" s="22"/>
      <c r="C284" s="21">
        <v>127699.11</v>
      </c>
      <c r="D284" s="21">
        <v>127699.11</v>
      </c>
      <c r="E284" s="21">
        <v>47854.66</v>
      </c>
      <c r="F284" s="22"/>
      <c r="G284" s="25">
        <v>37.47</v>
      </c>
    </row>
    <row r="285" spans="1:7" ht="26.4" x14ac:dyDescent="0.25">
      <c r="A285" s="38" t="s">
        <v>90</v>
      </c>
      <c r="B285" s="19"/>
      <c r="C285" s="14">
        <v>127699.11</v>
      </c>
      <c r="D285" s="14">
        <v>127699.11</v>
      </c>
      <c r="E285" s="14">
        <v>47854.66</v>
      </c>
      <c r="F285" s="19"/>
      <c r="G285" s="41">
        <v>37.47</v>
      </c>
    </row>
    <row r="286" spans="1:7" ht="26.4" x14ac:dyDescent="0.25">
      <c r="A286" s="28" t="s">
        <v>18</v>
      </c>
      <c r="B286" s="15"/>
      <c r="C286" s="11">
        <v>22880</v>
      </c>
      <c r="D286" s="11">
        <v>22880</v>
      </c>
      <c r="E286" s="11">
        <v>20583.080000000002</v>
      </c>
      <c r="F286" s="15"/>
      <c r="G286" s="29">
        <v>89.96</v>
      </c>
    </row>
    <row r="287" spans="1:7" ht="26.4" x14ac:dyDescent="0.25">
      <c r="A287" s="30" t="s">
        <v>68</v>
      </c>
      <c r="B287" s="16"/>
      <c r="C287" s="9">
        <v>22880</v>
      </c>
      <c r="D287" s="9">
        <v>22880</v>
      </c>
      <c r="E287" s="9">
        <v>20583.080000000002</v>
      </c>
      <c r="F287" s="16"/>
      <c r="G287" s="34">
        <v>89.96</v>
      </c>
    </row>
    <row r="288" spans="1:7" ht="26.4" x14ac:dyDescent="0.25">
      <c r="A288" s="30" t="s">
        <v>69</v>
      </c>
      <c r="B288" s="16"/>
      <c r="C288" s="9">
        <v>22880</v>
      </c>
      <c r="D288" s="9">
        <v>22880</v>
      </c>
      <c r="E288" s="9">
        <v>20583.080000000002</v>
      </c>
      <c r="F288" s="16"/>
      <c r="G288" s="34">
        <v>89.96</v>
      </c>
    </row>
    <row r="289" spans="1:7" ht="13.2" x14ac:dyDescent="0.2">
      <c r="A289" s="32" t="s">
        <v>70</v>
      </c>
      <c r="B289" s="17"/>
      <c r="C289" s="12">
        <v>17880</v>
      </c>
      <c r="D289" s="12">
        <v>17880</v>
      </c>
      <c r="E289" s="12">
        <v>17987.5</v>
      </c>
      <c r="F289" s="17"/>
      <c r="G289" s="34">
        <v>100.6</v>
      </c>
    </row>
    <row r="290" spans="1:7" ht="13.2" x14ac:dyDescent="0.25">
      <c r="A290" s="33" t="s">
        <v>71</v>
      </c>
      <c r="B290" s="18"/>
      <c r="C290" s="18"/>
      <c r="D290" s="18"/>
      <c r="E290" s="18"/>
      <c r="F290" s="18"/>
      <c r="G290" s="35"/>
    </row>
    <row r="291" spans="1:7" ht="13.2" x14ac:dyDescent="0.25">
      <c r="A291" s="33" t="s">
        <v>91</v>
      </c>
      <c r="B291" s="18"/>
      <c r="C291" s="13">
        <v>1390</v>
      </c>
      <c r="D291" s="13">
        <v>1390</v>
      </c>
      <c r="E291" s="18"/>
      <c r="F291" s="18"/>
      <c r="G291" s="35"/>
    </row>
    <row r="292" spans="1:7" ht="26.4" x14ac:dyDescent="0.25">
      <c r="A292" s="33" t="s">
        <v>92</v>
      </c>
      <c r="B292" s="18"/>
      <c r="C292" s="13">
        <v>13490</v>
      </c>
      <c r="D292" s="13">
        <v>13490</v>
      </c>
      <c r="E292" s="13">
        <v>17987.5</v>
      </c>
      <c r="F292" s="18"/>
      <c r="G292" s="31">
        <v>133.34</v>
      </c>
    </row>
    <row r="293" spans="1:7" ht="13.2" x14ac:dyDescent="0.25">
      <c r="A293" s="33" t="s">
        <v>93</v>
      </c>
      <c r="B293" s="18"/>
      <c r="C293" s="13">
        <v>3000</v>
      </c>
      <c r="D293" s="13">
        <v>3000</v>
      </c>
      <c r="E293" s="18"/>
      <c r="F293" s="18"/>
      <c r="G293" s="35"/>
    </row>
    <row r="294" spans="1:7" ht="20.399999999999999" x14ac:dyDescent="0.2">
      <c r="A294" s="32" t="s">
        <v>73</v>
      </c>
      <c r="B294" s="17"/>
      <c r="C294" s="12">
        <v>5000</v>
      </c>
      <c r="D294" s="12">
        <v>5000</v>
      </c>
      <c r="E294" s="12">
        <v>2595.58</v>
      </c>
      <c r="F294" s="17"/>
      <c r="G294" s="34">
        <v>51.91</v>
      </c>
    </row>
    <row r="295" spans="1:7" ht="13.2" x14ac:dyDescent="0.25">
      <c r="A295" s="33" t="s">
        <v>74</v>
      </c>
      <c r="B295" s="18"/>
      <c r="C295" s="13">
        <v>5000</v>
      </c>
      <c r="D295" s="13">
        <v>5000</v>
      </c>
      <c r="E295" s="13">
        <v>2595.58</v>
      </c>
      <c r="F295" s="18"/>
      <c r="G295" s="31">
        <v>51.91</v>
      </c>
    </row>
    <row r="296" spans="1:7" ht="39.6" x14ac:dyDescent="0.25">
      <c r="A296" s="28" t="s">
        <v>48</v>
      </c>
      <c r="B296" s="15"/>
      <c r="C296" s="11">
        <v>72244.649999999994</v>
      </c>
      <c r="D296" s="11">
        <v>72244.649999999994</v>
      </c>
      <c r="E296" s="11">
        <v>11819.03</v>
      </c>
      <c r="F296" s="15"/>
      <c r="G296" s="29">
        <v>16.36</v>
      </c>
    </row>
    <row r="297" spans="1:7" ht="26.4" x14ac:dyDescent="0.25">
      <c r="A297" s="30" t="s">
        <v>68</v>
      </c>
      <c r="B297" s="16"/>
      <c r="C297" s="9">
        <v>72244.649999999994</v>
      </c>
      <c r="D297" s="9">
        <v>72244.649999999994</v>
      </c>
      <c r="E297" s="9">
        <v>11819.03</v>
      </c>
      <c r="F297" s="16"/>
      <c r="G297" s="34">
        <v>16.36</v>
      </c>
    </row>
    <row r="298" spans="1:7" ht="26.4" x14ac:dyDescent="0.25">
      <c r="A298" s="30" t="s">
        <v>69</v>
      </c>
      <c r="B298" s="16"/>
      <c r="C298" s="9">
        <v>72244.649999999994</v>
      </c>
      <c r="D298" s="9">
        <v>72244.649999999994</v>
      </c>
      <c r="E298" s="9">
        <v>11819.03</v>
      </c>
      <c r="F298" s="16"/>
      <c r="G298" s="34">
        <v>16.36</v>
      </c>
    </row>
    <row r="299" spans="1:7" ht="13.2" x14ac:dyDescent="0.2">
      <c r="A299" s="32" t="s">
        <v>70</v>
      </c>
      <c r="B299" s="17"/>
      <c r="C299" s="12">
        <v>72244.649999999994</v>
      </c>
      <c r="D299" s="12">
        <v>72244.649999999994</v>
      </c>
      <c r="E299" s="12">
        <v>11819.03</v>
      </c>
      <c r="F299" s="17"/>
      <c r="G299" s="34">
        <v>16.36</v>
      </c>
    </row>
    <row r="300" spans="1:7" ht="13.2" x14ac:dyDescent="0.25">
      <c r="A300" s="33" t="s">
        <v>71</v>
      </c>
      <c r="B300" s="18"/>
      <c r="C300" s="13">
        <v>50000</v>
      </c>
      <c r="D300" s="13">
        <v>50000</v>
      </c>
      <c r="E300" s="13">
        <v>11819.03</v>
      </c>
      <c r="F300" s="18"/>
      <c r="G300" s="31">
        <v>23.64</v>
      </c>
    </row>
    <row r="301" spans="1:7" ht="26.4" x14ac:dyDescent="0.25">
      <c r="A301" s="33" t="s">
        <v>72</v>
      </c>
      <c r="B301" s="18"/>
      <c r="C301" s="13">
        <v>22244.65</v>
      </c>
      <c r="D301" s="13">
        <v>22244.65</v>
      </c>
      <c r="E301" s="18"/>
      <c r="F301" s="18"/>
      <c r="G301" s="35"/>
    </row>
    <row r="302" spans="1:7" ht="39.6" x14ac:dyDescent="0.25">
      <c r="A302" s="28" t="s">
        <v>94</v>
      </c>
      <c r="B302" s="15"/>
      <c r="C302" s="11">
        <v>139.80000000000001</v>
      </c>
      <c r="D302" s="11">
        <v>139.80000000000001</v>
      </c>
      <c r="E302" s="11">
        <v>139.80000000000001</v>
      </c>
      <c r="F302" s="15"/>
      <c r="G302" s="29">
        <v>100</v>
      </c>
    </row>
    <row r="303" spans="1:7" ht="26.4" x14ac:dyDescent="0.25">
      <c r="A303" s="30" t="s">
        <v>68</v>
      </c>
      <c r="B303" s="16"/>
      <c r="C303" s="9">
        <v>139.80000000000001</v>
      </c>
      <c r="D303" s="9">
        <v>139.80000000000001</v>
      </c>
      <c r="E303" s="9">
        <v>139.80000000000001</v>
      </c>
      <c r="F303" s="16"/>
      <c r="G303" s="34">
        <v>100</v>
      </c>
    </row>
    <row r="304" spans="1:7" ht="26.4" x14ac:dyDescent="0.25">
      <c r="A304" s="30" t="s">
        <v>69</v>
      </c>
      <c r="B304" s="16"/>
      <c r="C304" s="9">
        <v>139.80000000000001</v>
      </c>
      <c r="D304" s="9">
        <v>139.80000000000001</v>
      </c>
      <c r="E304" s="9">
        <v>139.80000000000001</v>
      </c>
      <c r="F304" s="16"/>
      <c r="G304" s="34">
        <v>100</v>
      </c>
    </row>
    <row r="305" spans="1:7" ht="20.399999999999999" x14ac:dyDescent="0.2">
      <c r="A305" s="32" t="s">
        <v>73</v>
      </c>
      <c r="B305" s="17"/>
      <c r="C305" s="12">
        <v>139.80000000000001</v>
      </c>
      <c r="D305" s="12">
        <v>139.80000000000001</v>
      </c>
      <c r="E305" s="12">
        <v>139.80000000000001</v>
      </c>
      <c r="F305" s="17"/>
      <c r="G305" s="34">
        <v>100</v>
      </c>
    </row>
    <row r="306" spans="1:7" ht="13.2" x14ac:dyDescent="0.25">
      <c r="A306" s="33" t="s">
        <v>74</v>
      </c>
      <c r="B306" s="18"/>
      <c r="C306" s="13">
        <v>139.80000000000001</v>
      </c>
      <c r="D306" s="13">
        <v>139.80000000000001</v>
      </c>
      <c r="E306" s="13">
        <v>139.80000000000001</v>
      </c>
      <c r="F306" s="18"/>
      <c r="G306" s="31">
        <v>100</v>
      </c>
    </row>
    <row r="307" spans="1:7" ht="26.4" x14ac:dyDescent="0.25">
      <c r="A307" s="28" t="s">
        <v>56</v>
      </c>
      <c r="B307" s="15"/>
      <c r="C307" s="11">
        <v>5000</v>
      </c>
      <c r="D307" s="11">
        <v>5000</v>
      </c>
      <c r="E307" s="11">
        <v>9888.5</v>
      </c>
      <c r="F307" s="15"/>
      <c r="G307" s="29">
        <v>197.77</v>
      </c>
    </row>
    <row r="308" spans="1:7" ht="26.4" x14ac:dyDescent="0.25">
      <c r="A308" s="30" t="s">
        <v>68</v>
      </c>
      <c r="B308" s="16"/>
      <c r="C308" s="9">
        <v>5000</v>
      </c>
      <c r="D308" s="9">
        <v>5000</v>
      </c>
      <c r="E308" s="9">
        <v>9888.5</v>
      </c>
      <c r="F308" s="16"/>
      <c r="G308" s="34">
        <v>197.77</v>
      </c>
    </row>
    <row r="309" spans="1:7" ht="26.4" x14ac:dyDescent="0.25">
      <c r="A309" s="30" t="s">
        <v>69</v>
      </c>
      <c r="B309" s="16"/>
      <c r="C309" s="9">
        <v>5000</v>
      </c>
      <c r="D309" s="9">
        <v>5000</v>
      </c>
      <c r="E309" s="9">
        <v>9888.5</v>
      </c>
      <c r="F309" s="16"/>
      <c r="G309" s="34">
        <v>197.77</v>
      </c>
    </row>
    <row r="310" spans="1:7" ht="13.2" x14ac:dyDescent="0.2">
      <c r="A310" s="32" t="s">
        <v>70</v>
      </c>
      <c r="B310" s="17"/>
      <c r="C310" s="12">
        <v>4000</v>
      </c>
      <c r="D310" s="12">
        <v>4000</v>
      </c>
      <c r="E310" s="17"/>
      <c r="F310" s="17"/>
      <c r="G310" s="35"/>
    </row>
    <row r="311" spans="1:7" ht="13.2" x14ac:dyDescent="0.25">
      <c r="A311" s="33" t="s">
        <v>71</v>
      </c>
      <c r="B311" s="18"/>
      <c r="C311" s="13">
        <v>4000</v>
      </c>
      <c r="D311" s="13">
        <v>4000</v>
      </c>
      <c r="E311" s="18"/>
      <c r="F311" s="18"/>
      <c r="G311" s="35"/>
    </row>
    <row r="312" spans="1:7" ht="20.399999999999999" x14ac:dyDescent="0.2">
      <c r="A312" s="32" t="s">
        <v>73</v>
      </c>
      <c r="B312" s="17"/>
      <c r="C312" s="12">
        <v>1000</v>
      </c>
      <c r="D312" s="12">
        <v>1000</v>
      </c>
      <c r="E312" s="12">
        <v>9888.5</v>
      </c>
      <c r="F312" s="17"/>
      <c r="G312" s="34">
        <v>988.85</v>
      </c>
    </row>
    <row r="313" spans="1:7" ht="13.2" x14ac:dyDescent="0.25">
      <c r="A313" s="33" t="s">
        <v>74</v>
      </c>
      <c r="B313" s="18"/>
      <c r="C313" s="13">
        <v>1000</v>
      </c>
      <c r="D313" s="13">
        <v>1000</v>
      </c>
      <c r="E313" s="13">
        <v>9888.5</v>
      </c>
      <c r="F313" s="18"/>
      <c r="G313" s="31">
        <v>988.85</v>
      </c>
    </row>
    <row r="314" spans="1:7" ht="26.4" x14ac:dyDescent="0.25">
      <c r="A314" s="28" t="s">
        <v>64</v>
      </c>
      <c r="B314" s="15"/>
      <c r="C314" s="11">
        <v>24.25</v>
      </c>
      <c r="D314" s="11">
        <v>24.25</v>
      </c>
      <c r="E314" s="11">
        <v>24.25</v>
      </c>
      <c r="F314" s="15"/>
      <c r="G314" s="29">
        <v>100</v>
      </c>
    </row>
    <row r="315" spans="1:7" ht="26.4" x14ac:dyDescent="0.25">
      <c r="A315" s="30" t="s">
        <v>68</v>
      </c>
      <c r="B315" s="16"/>
      <c r="C315" s="9">
        <v>24.25</v>
      </c>
      <c r="D315" s="9">
        <v>24.25</v>
      </c>
      <c r="E315" s="9">
        <v>24.25</v>
      </c>
      <c r="F315" s="16"/>
      <c r="G315" s="34">
        <v>100</v>
      </c>
    </row>
    <row r="316" spans="1:7" ht="26.4" x14ac:dyDescent="0.25">
      <c r="A316" s="30" t="s">
        <v>69</v>
      </c>
      <c r="B316" s="16"/>
      <c r="C316" s="9">
        <v>24.25</v>
      </c>
      <c r="D316" s="9">
        <v>24.25</v>
      </c>
      <c r="E316" s="9">
        <v>24.25</v>
      </c>
      <c r="F316" s="16"/>
      <c r="G316" s="34">
        <v>100</v>
      </c>
    </row>
    <row r="317" spans="1:7" ht="20.399999999999999" x14ac:dyDescent="0.2">
      <c r="A317" s="32" t="s">
        <v>73</v>
      </c>
      <c r="B317" s="17"/>
      <c r="C317" s="12">
        <v>24.25</v>
      </c>
      <c r="D317" s="12">
        <v>24.25</v>
      </c>
      <c r="E317" s="12">
        <v>24.25</v>
      </c>
      <c r="F317" s="17"/>
      <c r="G317" s="34">
        <v>100</v>
      </c>
    </row>
    <row r="318" spans="1:7" ht="13.2" x14ac:dyDescent="0.25">
      <c r="A318" s="33" t="s">
        <v>74</v>
      </c>
      <c r="B318" s="18"/>
      <c r="C318" s="13">
        <v>24.25</v>
      </c>
      <c r="D318" s="13">
        <v>24.25</v>
      </c>
      <c r="E318" s="13">
        <v>24.25</v>
      </c>
      <c r="F318" s="18"/>
      <c r="G318" s="31">
        <v>100</v>
      </c>
    </row>
    <row r="319" spans="1:7" ht="26.4" x14ac:dyDescent="0.25">
      <c r="A319" s="28" t="s">
        <v>66</v>
      </c>
      <c r="B319" s="15"/>
      <c r="C319" s="11">
        <v>7000</v>
      </c>
      <c r="D319" s="11">
        <v>7000</v>
      </c>
      <c r="E319" s="11">
        <v>5400</v>
      </c>
      <c r="F319" s="15"/>
      <c r="G319" s="29">
        <v>77.14</v>
      </c>
    </row>
    <row r="320" spans="1:7" ht="26.4" x14ac:dyDescent="0.25">
      <c r="A320" s="30" t="s">
        <v>68</v>
      </c>
      <c r="B320" s="16"/>
      <c r="C320" s="9">
        <v>7000</v>
      </c>
      <c r="D320" s="9">
        <v>7000</v>
      </c>
      <c r="E320" s="9">
        <v>5400</v>
      </c>
      <c r="F320" s="16"/>
      <c r="G320" s="34">
        <v>77.14</v>
      </c>
    </row>
    <row r="321" spans="1:7" ht="26.4" x14ac:dyDescent="0.25">
      <c r="A321" s="30" t="s">
        <v>69</v>
      </c>
      <c r="B321" s="16"/>
      <c r="C321" s="9">
        <v>7000</v>
      </c>
      <c r="D321" s="9">
        <v>7000</v>
      </c>
      <c r="E321" s="9">
        <v>5400</v>
      </c>
      <c r="F321" s="16"/>
      <c r="G321" s="34">
        <v>77.14</v>
      </c>
    </row>
    <row r="322" spans="1:7" ht="13.2" x14ac:dyDescent="0.2">
      <c r="A322" s="32" t="s">
        <v>70</v>
      </c>
      <c r="B322" s="17"/>
      <c r="C322" s="12">
        <v>7000</v>
      </c>
      <c r="D322" s="12">
        <v>7000</v>
      </c>
      <c r="E322" s="12">
        <v>5400</v>
      </c>
      <c r="F322" s="17"/>
      <c r="G322" s="34">
        <v>77.14</v>
      </c>
    </row>
    <row r="323" spans="1:7" ht="13.2" x14ac:dyDescent="0.25">
      <c r="A323" s="33" t="s">
        <v>71</v>
      </c>
      <c r="B323" s="18"/>
      <c r="C323" s="13">
        <v>4000</v>
      </c>
      <c r="D323" s="13">
        <v>4000</v>
      </c>
      <c r="E323" s="13">
        <v>5400</v>
      </c>
      <c r="F323" s="18"/>
      <c r="G323" s="31">
        <v>135</v>
      </c>
    </row>
    <row r="324" spans="1:7" ht="26.4" x14ac:dyDescent="0.25">
      <c r="A324" s="33" t="s">
        <v>72</v>
      </c>
      <c r="B324" s="18"/>
      <c r="C324" s="13">
        <v>3000</v>
      </c>
      <c r="D324" s="13">
        <v>3000</v>
      </c>
      <c r="E324" s="18"/>
      <c r="F324" s="18"/>
      <c r="G324" s="35"/>
    </row>
    <row r="325" spans="1:7" ht="26.4" x14ac:dyDescent="0.25">
      <c r="A325" s="28" t="s">
        <v>95</v>
      </c>
      <c r="B325" s="15"/>
      <c r="C325" s="11">
        <v>20410.41</v>
      </c>
      <c r="D325" s="11">
        <v>20410.41</v>
      </c>
      <c r="E325" s="15"/>
      <c r="F325" s="15"/>
      <c r="G325" s="37"/>
    </row>
    <row r="326" spans="1:7" ht="26.4" x14ac:dyDescent="0.25">
      <c r="A326" s="30" t="s">
        <v>68</v>
      </c>
      <c r="B326" s="16"/>
      <c r="C326" s="9">
        <v>20410.41</v>
      </c>
      <c r="D326" s="9">
        <v>20410.41</v>
      </c>
      <c r="E326" s="16"/>
      <c r="F326" s="16"/>
      <c r="G326" s="36"/>
    </row>
    <row r="327" spans="1:7" ht="26.4" x14ac:dyDescent="0.25">
      <c r="A327" s="30" t="s">
        <v>69</v>
      </c>
      <c r="B327" s="16"/>
      <c r="C327" s="9">
        <v>20410.41</v>
      </c>
      <c r="D327" s="9">
        <v>20410.41</v>
      </c>
      <c r="E327" s="16"/>
      <c r="F327" s="16"/>
      <c r="G327" s="36"/>
    </row>
    <row r="328" spans="1:7" ht="13.2" x14ac:dyDescent="0.2">
      <c r="A328" s="32" t="s">
        <v>70</v>
      </c>
      <c r="B328" s="17"/>
      <c r="C328" s="12">
        <v>20410.41</v>
      </c>
      <c r="D328" s="12">
        <v>20410.41</v>
      </c>
      <c r="E328" s="17"/>
      <c r="F328" s="17"/>
      <c r="G328" s="36"/>
    </row>
    <row r="329" spans="1:7" ht="27" thickBot="1" x14ac:dyDescent="0.3">
      <c r="A329" s="42" t="s">
        <v>72</v>
      </c>
      <c r="B329" s="43"/>
      <c r="C329" s="44">
        <v>20410.41</v>
      </c>
      <c r="D329" s="44">
        <v>20410.41</v>
      </c>
      <c r="E329" s="43"/>
      <c r="F329" s="43"/>
      <c r="G329" s="45"/>
    </row>
  </sheetData>
  <mergeCells count="1">
    <mergeCell ref="A1:G1"/>
  </mergeCells>
  <pageMargins left="0.23622047244094491" right="0.15748031496062992" top="0.19685039370078741" bottom="0.11811023622047245" header="0.51181102362204722" footer="0.51181102362204722"/>
  <pageSetup paperSize="9" scale="8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2"/>
  <sheetViews>
    <sheetView topLeftCell="A61" workbookViewId="0">
      <selection activeCell="G16" sqref="G16"/>
    </sheetView>
  </sheetViews>
  <sheetFormatPr defaultColWidth="9.109375" defaultRowHeight="11.4" x14ac:dyDescent="0.2"/>
  <cols>
    <col min="1" max="1" width="62" style="1" customWidth="1"/>
    <col min="2" max="5" width="13.33203125" style="1" customWidth="1"/>
    <col min="6" max="7" width="8.6640625" style="1" customWidth="1"/>
    <col min="8" max="16384" width="9.109375" style="1"/>
  </cols>
  <sheetData>
    <row r="1" spans="1:7" ht="43.5" customHeight="1" thickBot="1" x14ac:dyDescent="0.25">
      <c r="A1" s="172" t="s">
        <v>142</v>
      </c>
      <c r="B1" s="173"/>
      <c r="C1" s="173"/>
      <c r="D1" s="173"/>
      <c r="E1" s="173"/>
      <c r="F1" s="173"/>
      <c r="G1" s="174"/>
    </row>
    <row r="2" spans="1:7" ht="39.75" customHeight="1" thickBot="1" x14ac:dyDescent="0.25">
      <c r="A2" s="2" t="s">
        <v>98</v>
      </c>
      <c r="B2" s="2" t="s">
        <v>0</v>
      </c>
      <c r="C2" s="2" t="s">
        <v>96</v>
      </c>
      <c r="D2" s="2" t="s">
        <v>1</v>
      </c>
      <c r="E2" s="2" t="s">
        <v>2</v>
      </c>
      <c r="F2" s="2" t="s">
        <v>3</v>
      </c>
      <c r="G2" s="2" t="s">
        <v>4</v>
      </c>
    </row>
    <row r="3" spans="1:7" ht="19.5" customHeight="1" x14ac:dyDescent="0.2">
      <c r="A3" s="69" t="s">
        <v>5</v>
      </c>
      <c r="B3" s="70">
        <f>SUM(B4,B10,B16,B28,B34,B40,B46,B52,B66,B77)</f>
        <v>7707272.0499999998</v>
      </c>
      <c r="C3" s="70">
        <v>9606403.9100000001</v>
      </c>
      <c r="D3" s="70">
        <v>9606403.9100000001</v>
      </c>
      <c r="E3" s="70">
        <v>8829799.0500000007</v>
      </c>
      <c r="F3" s="70">
        <f>E3/B3*100</f>
        <v>114.56451767522597</v>
      </c>
      <c r="G3" s="157">
        <v>91.92</v>
      </c>
    </row>
    <row r="4" spans="1:7" ht="13.2" x14ac:dyDescent="0.25">
      <c r="A4" s="28" t="s">
        <v>8</v>
      </c>
      <c r="B4" s="71">
        <f>SUM(B5)</f>
        <v>61229.98</v>
      </c>
      <c r="C4" s="7">
        <v>153337.63</v>
      </c>
      <c r="D4" s="7">
        <v>153337.63</v>
      </c>
      <c r="E4" s="7">
        <v>150586.82999999999</v>
      </c>
      <c r="F4" s="71">
        <f>E4/B4*100</f>
        <v>245.93643506008002</v>
      </c>
      <c r="G4" s="158">
        <v>98.21</v>
      </c>
    </row>
    <row r="5" spans="1:7" ht="13.2" x14ac:dyDescent="0.25">
      <c r="A5" s="30" t="s">
        <v>100</v>
      </c>
      <c r="B5" s="58">
        <f>B6</f>
        <v>61229.98</v>
      </c>
      <c r="C5" s="4">
        <v>153337.63</v>
      </c>
      <c r="D5" s="4">
        <v>153337.63</v>
      </c>
      <c r="E5" s="4">
        <v>150586.82999999999</v>
      </c>
      <c r="F5" s="58">
        <f>E5/B5*100</f>
        <v>245.93643506008002</v>
      </c>
      <c r="G5" s="68">
        <v>98.21</v>
      </c>
    </row>
    <row r="6" spans="1:7" ht="26.4" x14ac:dyDescent="0.25">
      <c r="A6" s="30" t="s">
        <v>137</v>
      </c>
      <c r="B6" s="58">
        <f>B7</f>
        <v>61229.98</v>
      </c>
      <c r="C6" s="4">
        <v>153337.63</v>
      </c>
      <c r="D6" s="4">
        <v>153337.63</v>
      </c>
      <c r="E6" s="4">
        <v>150586.82999999999</v>
      </c>
      <c r="F6" s="58">
        <f t="shared" ref="F6:F9" si="0">E6/B6*100</f>
        <v>245.93643506008002</v>
      </c>
      <c r="G6" s="68">
        <v>98.21</v>
      </c>
    </row>
    <row r="7" spans="1:7" ht="21" x14ac:dyDescent="0.25">
      <c r="A7" s="32" t="s">
        <v>138</v>
      </c>
      <c r="B7" s="59">
        <f>B8</f>
        <v>61229.98</v>
      </c>
      <c r="C7" s="6">
        <v>153337.63</v>
      </c>
      <c r="D7" s="6">
        <v>153337.63</v>
      </c>
      <c r="E7" s="6">
        <v>150586.82999999999</v>
      </c>
      <c r="F7" s="58">
        <f t="shared" si="0"/>
        <v>245.93643506008002</v>
      </c>
      <c r="G7" s="68">
        <v>98.21</v>
      </c>
    </row>
    <row r="8" spans="1:7" ht="26.4" x14ac:dyDescent="0.25">
      <c r="A8" s="33" t="s">
        <v>139</v>
      </c>
      <c r="B8" s="57">
        <f>B9</f>
        <v>61229.98</v>
      </c>
      <c r="C8" s="5">
        <v>153337.63</v>
      </c>
      <c r="D8" s="5">
        <v>153337.63</v>
      </c>
      <c r="E8" s="5">
        <v>150586.82999999999</v>
      </c>
      <c r="F8" s="57">
        <f t="shared" si="0"/>
        <v>245.93643506008002</v>
      </c>
      <c r="G8" s="65">
        <v>98.21</v>
      </c>
    </row>
    <row r="9" spans="1:7" ht="26.4" x14ac:dyDescent="0.25">
      <c r="A9" s="33" t="s">
        <v>140</v>
      </c>
      <c r="B9" s="57">
        <v>61229.98</v>
      </c>
      <c r="C9" s="5">
        <v>153337.63</v>
      </c>
      <c r="D9" s="5">
        <v>153337.63</v>
      </c>
      <c r="E9" s="5">
        <v>150586.82999999999</v>
      </c>
      <c r="F9" s="57">
        <f t="shared" si="0"/>
        <v>245.93643506008002</v>
      </c>
      <c r="G9" s="65">
        <v>98.21</v>
      </c>
    </row>
    <row r="10" spans="1:7" ht="13.2" x14ac:dyDescent="0.25">
      <c r="A10" s="28" t="s">
        <v>78</v>
      </c>
      <c r="B10" s="71"/>
      <c r="C10" s="7">
        <v>6087.93</v>
      </c>
      <c r="D10" s="7">
        <v>6087.93</v>
      </c>
      <c r="E10" s="7">
        <v>6087.93</v>
      </c>
      <c r="F10" s="71"/>
      <c r="G10" s="158">
        <v>100</v>
      </c>
    </row>
    <row r="11" spans="1:7" ht="13.2" x14ac:dyDescent="0.25">
      <c r="A11" s="30" t="s">
        <v>100</v>
      </c>
      <c r="B11" s="58"/>
      <c r="C11" s="4">
        <v>6087.93</v>
      </c>
      <c r="D11" s="4">
        <v>6087.93</v>
      </c>
      <c r="E11" s="4">
        <v>6087.93</v>
      </c>
      <c r="F11" s="58"/>
      <c r="G11" s="68">
        <v>100</v>
      </c>
    </row>
    <row r="12" spans="1:7" ht="26.4" x14ac:dyDescent="0.25">
      <c r="A12" s="30" t="s">
        <v>137</v>
      </c>
      <c r="B12" s="58"/>
      <c r="C12" s="4">
        <v>6087.93</v>
      </c>
      <c r="D12" s="4">
        <v>6087.93</v>
      </c>
      <c r="E12" s="4">
        <v>6087.93</v>
      </c>
      <c r="F12" s="58"/>
      <c r="G12" s="68">
        <v>100</v>
      </c>
    </row>
    <row r="13" spans="1:7" ht="21" x14ac:dyDescent="0.25">
      <c r="A13" s="32" t="s">
        <v>138</v>
      </c>
      <c r="B13" s="59"/>
      <c r="C13" s="6">
        <v>6087.93</v>
      </c>
      <c r="D13" s="6">
        <v>6087.93</v>
      </c>
      <c r="E13" s="6">
        <v>6087.93</v>
      </c>
      <c r="F13" s="59"/>
      <c r="G13" s="68">
        <v>100</v>
      </c>
    </row>
    <row r="14" spans="1:7" ht="26.4" x14ac:dyDescent="0.25">
      <c r="A14" s="33" t="s">
        <v>139</v>
      </c>
      <c r="B14" s="57"/>
      <c r="C14" s="5">
        <v>6087.93</v>
      </c>
      <c r="D14" s="5">
        <v>6087.93</v>
      </c>
      <c r="E14" s="5">
        <v>6087.93</v>
      </c>
      <c r="F14" s="57"/>
      <c r="G14" s="65">
        <v>100</v>
      </c>
    </row>
    <row r="15" spans="1:7" ht="26.4" x14ac:dyDescent="0.25">
      <c r="A15" s="33" t="s">
        <v>140</v>
      </c>
      <c r="B15" s="57"/>
      <c r="C15" s="5">
        <v>6087.93</v>
      </c>
      <c r="D15" s="5">
        <v>6087.93</v>
      </c>
      <c r="E15" s="5">
        <v>6087.93</v>
      </c>
      <c r="F15" s="57"/>
      <c r="G15" s="65">
        <v>100</v>
      </c>
    </row>
    <row r="16" spans="1:7" ht="13.2" x14ac:dyDescent="0.25">
      <c r="A16" s="28" t="s">
        <v>18</v>
      </c>
      <c r="B16" s="7">
        <v>111645.3</v>
      </c>
      <c r="C16" s="7">
        <v>150560</v>
      </c>
      <c r="D16" s="7">
        <v>150560</v>
      </c>
      <c r="E16" s="7">
        <v>158876.96</v>
      </c>
      <c r="F16" s="7">
        <f>E16/B16*100</f>
        <v>142.30510375268818</v>
      </c>
      <c r="G16" s="158">
        <f>E16/D16*100</f>
        <v>105.52401700318809</v>
      </c>
    </row>
    <row r="17" spans="1:7" ht="13.2" x14ac:dyDescent="0.25">
      <c r="A17" s="30" t="s">
        <v>100</v>
      </c>
      <c r="B17" s="4">
        <v>111645.3</v>
      </c>
      <c r="C17" s="4">
        <v>150560</v>
      </c>
      <c r="D17" s="4">
        <v>150560</v>
      </c>
      <c r="E17" s="4">
        <v>158876.96</v>
      </c>
      <c r="F17" s="4">
        <v>142.31</v>
      </c>
      <c r="G17" s="68">
        <v>105.52</v>
      </c>
    </row>
    <row r="18" spans="1:7" ht="13.2" x14ac:dyDescent="0.25">
      <c r="A18" s="30" t="s">
        <v>120</v>
      </c>
      <c r="B18" s="4">
        <v>31.33</v>
      </c>
      <c r="C18" s="4">
        <v>60</v>
      </c>
      <c r="D18" s="4">
        <v>60</v>
      </c>
      <c r="E18" s="4">
        <v>66.05</v>
      </c>
      <c r="F18" s="4">
        <v>210.82</v>
      </c>
      <c r="G18" s="68">
        <v>110.08</v>
      </c>
    </row>
    <row r="19" spans="1:7" ht="13.2" x14ac:dyDescent="0.25">
      <c r="A19" s="32" t="s">
        <v>121</v>
      </c>
      <c r="B19" s="6">
        <v>31.33</v>
      </c>
      <c r="C19" s="6">
        <v>60</v>
      </c>
      <c r="D19" s="6">
        <v>60</v>
      </c>
      <c r="E19" s="6">
        <v>66.05</v>
      </c>
      <c r="F19" s="6">
        <v>210.82</v>
      </c>
      <c r="G19" s="68">
        <v>110.08</v>
      </c>
    </row>
    <row r="20" spans="1:7" ht="13.2" x14ac:dyDescent="0.25">
      <c r="A20" s="33" t="s">
        <v>122</v>
      </c>
      <c r="B20" s="5">
        <v>31.33</v>
      </c>
      <c r="C20" s="5">
        <v>60</v>
      </c>
      <c r="D20" s="5">
        <v>60</v>
      </c>
      <c r="E20" s="5">
        <v>66.05</v>
      </c>
      <c r="F20" s="5">
        <v>210.82</v>
      </c>
      <c r="G20" s="65">
        <v>110.08</v>
      </c>
    </row>
    <row r="21" spans="1:7" ht="13.2" x14ac:dyDescent="0.25">
      <c r="A21" s="33" t="s">
        <v>123</v>
      </c>
      <c r="B21" s="5">
        <v>31.33</v>
      </c>
      <c r="C21" s="5">
        <v>60</v>
      </c>
      <c r="D21" s="5">
        <v>60</v>
      </c>
      <c r="E21" s="5">
        <v>66.05</v>
      </c>
      <c r="F21" s="5">
        <v>210.82</v>
      </c>
      <c r="G21" s="65">
        <v>110.08</v>
      </c>
    </row>
    <row r="22" spans="1:7" ht="26.4" x14ac:dyDescent="0.25">
      <c r="A22" s="30" t="s">
        <v>128</v>
      </c>
      <c r="B22" s="4">
        <v>111613.97</v>
      </c>
      <c r="C22" s="4">
        <v>150500</v>
      </c>
      <c r="D22" s="4">
        <v>150500</v>
      </c>
      <c r="E22" s="4">
        <v>158810.91</v>
      </c>
      <c r="F22" s="4">
        <v>142.29</v>
      </c>
      <c r="G22" s="68">
        <v>105.52</v>
      </c>
    </row>
    <row r="23" spans="1:7" ht="13.2" x14ac:dyDescent="0.25">
      <c r="A23" s="32" t="s">
        <v>129</v>
      </c>
      <c r="B23" s="6">
        <v>111613.97</v>
      </c>
      <c r="C23" s="6">
        <v>150500</v>
      </c>
      <c r="D23" s="6">
        <v>150500</v>
      </c>
      <c r="E23" s="6">
        <v>158810.91</v>
      </c>
      <c r="F23" s="6">
        <v>142.29</v>
      </c>
      <c r="G23" s="68">
        <v>105.52</v>
      </c>
    </row>
    <row r="24" spans="1:7" ht="13.2" x14ac:dyDescent="0.25">
      <c r="A24" s="33" t="s">
        <v>130</v>
      </c>
      <c r="B24" s="57"/>
      <c r="C24" s="5">
        <v>500</v>
      </c>
      <c r="D24" s="5">
        <v>500</v>
      </c>
      <c r="E24" s="57"/>
      <c r="F24" s="57"/>
      <c r="G24" s="66"/>
    </row>
    <row r="25" spans="1:7" ht="13.2" x14ac:dyDescent="0.25">
      <c r="A25" s="33" t="s">
        <v>131</v>
      </c>
      <c r="B25" s="57"/>
      <c r="C25" s="5">
        <v>500</v>
      </c>
      <c r="D25" s="5">
        <v>500</v>
      </c>
      <c r="E25" s="57"/>
      <c r="F25" s="57"/>
      <c r="G25" s="66"/>
    </row>
    <row r="26" spans="1:7" ht="13.2" x14ac:dyDescent="0.25">
      <c r="A26" s="33" t="s">
        <v>132</v>
      </c>
      <c r="B26" s="5">
        <v>111613.97</v>
      </c>
      <c r="C26" s="5">
        <v>150000</v>
      </c>
      <c r="D26" s="5">
        <v>150000</v>
      </c>
      <c r="E26" s="5">
        <v>158810.91</v>
      </c>
      <c r="F26" s="5">
        <v>142.29</v>
      </c>
      <c r="G26" s="65">
        <v>105.87</v>
      </c>
    </row>
    <row r="27" spans="1:7" ht="13.2" x14ac:dyDescent="0.25">
      <c r="A27" s="33" t="s">
        <v>133</v>
      </c>
      <c r="B27" s="5">
        <v>111613.97</v>
      </c>
      <c r="C27" s="5">
        <v>150000</v>
      </c>
      <c r="D27" s="5">
        <v>150000</v>
      </c>
      <c r="E27" s="5">
        <v>158810.91</v>
      </c>
      <c r="F27" s="5">
        <v>142.29</v>
      </c>
      <c r="G27" s="65">
        <v>105.87</v>
      </c>
    </row>
    <row r="28" spans="1:7" ht="26.4" x14ac:dyDescent="0.25">
      <c r="A28" s="28" t="s">
        <v>50</v>
      </c>
      <c r="B28" s="7">
        <v>1900</v>
      </c>
      <c r="C28" s="7">
        <v>12258</v>
      </c>
      <c r="D28" s="7">
        <v>12258</v>
      </c>
      <c r="E28" s="7">
        <v>8240</v>
      </c>
      <c r="F28" s="7">
        <f>E28/B28*100</f>
        <v>433.68421052631578</v>
      </c>
      <c r="G28" s="158">
        <f>E28/D28*100</f>
        <v>67.221406428454884</v>
      </c>
    </row>
    <row r="29" spans="1:7" ht="13.2" x14ac:dyDescent="0.25">
      <c r="A29" s="30" t="s">
        <v>100</v>
      </c>
      <c r="B29" s="4">
        <v>1900</v>
      </c>
      <c r="C29" s="4">
        <v>12258</v>
      </c>
      <c r="D29" s="4">
        <v>12258</v>
      </c>
      <c r="E29" s="4">
        <v>8240</v>
      </c>
      <c r="F29" s="4">
        <v>433.68</v>
      </c>
      <c r="G29" s="68">
        <v>67.22</v>
      </c>
    </row>
    <row r="30" spans="1:7" ht="26.4" x14ac:dyDescent="0.25">
      <c r="A30" s="30" t="s">
        <v>124</v>
      </c>
      <c r="B30" s="4">
        <v>1900</v>
      </c>
      <c r="C30" s="4">
        <v>12258</v>
      </c>
      <c r="D30" s="4">
        <v>12258</v>
      </c>
      <c r="E30" s="4">
        <v>8240</v>
      </c>
      <c r="F30" s="4">
        <v>433.68</v>
      </c>
      <c r="G30" s="68">
        <v>67.22</v>
      </c>
    </row>
    <row r="31" spans="1:7" ht="13.2" x14ac:dyDescent="0.25">
      <c r="A31" s="32" t="s">
        <v>125</v>
      </c>
      <c r="B31" s="6">
        <v>1900</v>
      </c>
      <c r="C31" s="6">
        <v>12258</v>
      </c>
      <c r="D31" s="6">
        <v>12258</v>
      </c>
      <c r="E31" s="6">
        <v>8240</v>
      </c>
      <c r="F31" s="6">
        <v>433.68</v>
      </c>
      <c r="G31" s="68">
        <v>67.22</v>
      </c>
    </row>
    <row r="32" spans="1:7" ht="13.2" x14ac:dyDescent="0.25">
      <c r="A32" s="33" t="s">
        <v>126</v>
      </c>
      <c r="B32" s="5">
        <v>1900</v>
      </c>
      <c r="C32" s="5">
        <v>12258</v>
      </c>
      <c r="D32" s="5">
        <v>12258</v>
      </c>
      <c r="E32" s="5">
        <v>8240</v>
      </c>
      <c r="F32" s="5">
        <v>433.68</v>
      </c>
      <c r="G32" s="65">
        <v>67.22</v>
      </c>
    </row>
    <row r="33" spans="1:7" ht="13.2" x14ac:dyDescent="0.25">
      <c r="A33" s="33" t="s">
        <v>127</v>
      </c>
      <c r="B33" s="5">
        <v>1900</v>
      </c>
      <c r="C33" s="5">
        <v>12258</v>
      </c>
      <c r="D33" s="5">
        <v>12258</v>
      </c>
      <c r="E33" s="5">
        <v>8240</v>
      </c>
      <c r="F33" s="5">
        <v>433.68</v>
      </c>
      <c r="G33" s="65">
        <v>67.22</v>
      </c>
    </row>
    <row r="34" spans="1:7" ht="13.2" x14ac:dyDescent="0.25">
      <c r="A34" s="28" t="s">
        <v>51</v>
      </c>
      <c r="B34" s="71">
        <f>B35</f>
        <v>695310.5</v>
      </c>
      <c r="C34" s="7">
        <v>706000</v>
      </c>
      <c r="D34" s="7">
        <v>706000</v>
      </c>
      <c r="E34" s="7">
        <v>701288.38</v>
      </c>
      <c r="F34" s="71">
        <f>E34/B34*100</f>
        <v>100.85974251791106</v>
      </c>
      <c r="G34" s="158">
        <f>E34/D34*100</f>
        <v>99.332631728045328</v>
      </c>
    </row>
    <row r="35" spans="1:7" ht="13.2" x14ac:dyDescent="0.25">
      <c r="A35" s="30" t="s">
        <v>100</v>
      </c>
      <c r="B35" s="58">
        <f>B36</f>
        <v>695310.5</v>
      </c>
      <c r="C35" s="4">
        <v>706000</v>
      </c>
      <c r="D35" s="4">
        <v>706000</v>
      </c>
      <c r="E35" s="4">
        <v>701288.38</v>
      </c>
      <c r="F35" s="58">
        <f>E35/B35*100</f>
        <v>100.85974251791106</v>
      </c>
      <c r="G35" s="68">
        <v>99.33</v>
      </c>
    </row>
    <row r="36" spans="1:7" ht="26.4" x14ac:dyDescent="0.25">
      <c r="A36" s="30" t="s">
        <v>137</v>
      </c>
      <c r="B36" s="58">
        <f>B37</f>
        <v>695310.5</v>
      </c>
      <c r="C36" s="4">
        <v>706000</v>
      </c>
      <c r="D36" s="4">
        <v>706000</v>
      </c>
      <c r="E36" s="4">
        <v>701288.38</v>
      </c>
      <c r="F36" s="58">
        <f t="shared" ref="F36:F39" si="1">E36/B36*100</f>
        <v>100.85974251791106</v>
      </c>
      <c r="G36" s="68">
        <v>99.33</v>
      </c>
    </row>
    <row r="37" spans="1:7" ht="21" x14ac:dyDescent="0.25">
      <c r="A37" s="32" t="s">
        <v>138</v>
      </c>
      <c r="B37" s="59">
        <f>B38</f>
        <v>695310.5</v>
      </c>
      <c r="C37" s="6">
        <v>706000</v>
      </c>
      <c r="D37" s="6">
        <v>706000</v>
      </c>
      <c r="E37" s="6">
        <v>701288.38</v>
      </c>
      <c r="F37" s="58">
        <f t="shared" si="1"/>
        <v>100.85974251791106</v>
      </c>
      <c r="G37" s="68">
        <v>99.33</v>
      </c>
    </row>
    <row r="38" spans="1:7" ht="26.4" x14ac:dyDescent="0.25">
      <c r="A38" s="33" t="s">
        <v>139</v>
      </c>
      <c r="B38" s="57">
        <f>B39</f>
        <v>695310.5</v>
      </c>
      <c r="C38" s="5">
        <v>706000</v>
      </c>
      <c r="D38" s="5">
        <v>706000</v>
      </c>
      <c r="E38" s="5">
        <v>701288.38</v>
      </c>
      <c r="F38" s="57">
        <f t="shared" si="1"/>
        <v>100.85974251791106</v>
      </c>
      <c r="G38" s="65">
        <v>99.33</v>
      </c>
    </row>
    <row r="39" spans="1:7" ht="26.4" x14ac:dyDescent="0.25">
      <c r="A39" s="33" t="s">
        <v>140</v>
      </c>
      <c r="B39" s="57">
        <v>695310.5</v>
      </c>
      <c r="C39" s="5">
        <v>706000</v>
      </c>
      <c r="D39" s="5">
        <v>706000</v>
      </c>
      <c r="E39" s="5">
        <v>701288.38</v>
      </c>
      <c r="F39" s="57">
        <f t="shared" si="1"/>
        <v>100.85974251791106</v>
      </c>
      <c r="G39" s="65">
        <v>99.33</v>
      </c>
    </row>
    <row r="40" spans="1:7" ht="13.2" x14ac:dyDescent="0.25">
      <c r="A40" s="28" t="s">
        <v>79</v>
      </c>
      <c r="B40" s="71"/>
      <c r="C40" s="7">
        <v>2974.52</v>
      </c>
      <c r="D40" s="7">
        <v>2974.52</v>
      </c>
      <c r="E40" s="7">
        <v>2974.52</v>
      </c>
      <c r="F40" s="71"/>
      <c r="G40" s="158">
        <v>100</v>
      </c>
    </row>
    <row r="41" spans="1:7" ht="13.2" x14ac:dyDescent="0.25">
      <c r="A41" s="30" t="s">
        <v>100</v>
      </c>
      <c r="B41" s="58"/>
      <c r="C41" s="4">
        <v>2974.52</v>
      </c>
      <c r="D41" s="4">
        <v>2974.52</v>
      </c>
      <c r="E41" s="4">
        <v>2974.52</v>
      </c>
      <c r="F41" s="58"/>
      <c r="G41" s="68">
        <v>100</v>
      </c>
    </row>
    <row r="42" spans="1:7" ht="26.4" x14ac:dyDescent="0.25">
      <c r="A42" s="30" t="s">
        <v>137</v>
      </c>
      <c r="B42" s="58"/>
      <c r="C42" s="4">
        <v>2974.52</v>
      </c>
      <c r="D42" s="4">
        <v>2974.52</v>
      </c>
      <c r="E42" s="4">
        <v>2974.52</v>
      </c>
      <c r="F42" s="58"/>
      <c r="G42" s="68">
        <v>100</v>
      </c>
    </row>
    <row r="43" spans="1:7" ht="21" x14ac:dyDescent="0.25">
      <c r="A43" s="32" t="s">
        <v>138</v>
      </c>
      <c r="B43" s="59"/>
      <c r="C43" s="6">
        <v>2974.52</v>
      </c>
      <c r="D43" s="6">
        <v>2974.52</v>
      </c>
      <c r="E43" s="6">
        <v>2974.52</v>
      </c>
      <c r="F43" s="59"/>
      <c r="G43" s="68">
        <v>100</v>
      </c>
    </row>
    <row r="44" spans="1:7" ht="26.4" x14ac:dyDescent="0.25">
      <c r="A44" s="33" t="s">
        <v>139</v>
      </c>
      <c r="B44" s="57"/>
      <c r="C44" s="5">
        <v>2974.52</v>
      </c>
      <c r="D44" s="5">
        <v>2974.52</v>
      </c>
      <c r="E44" s="5">
        <v>2974.52</v>
      </c>
      <c r="F44" s="57"/>
      <c r="G44" s="65">
        <v>100</v>
      </c>
    </row>
    <row r="45" spans="1:7" ht="26.4" x14ac:dyDescent="0.25">
      <c r="A45" s="33" t="s">
        <v>140</v>
      </c>
      <c r="B45" s="57"/>
      <c r="C45" s="5">
        <v>2974.52</v>
      </c>
      <c r="D45" s="5">
        <v>2974.52</v>
      </c>
      <c r="E45" s="5">
        <v>2974.52</v>
      </c>
      <c r="F45" s="57"/>
      <c r="G45" s="65">
        <v>100</v>
      </c>
    </row>
    <row r="46" spans="1:7" ht="13.2" x14ac:dyDescent="0.25">
      <c r="A46" s="28" t="s">
        <v>80</v>
      </c>
      <c r="B46" s="71">
        <f>B47</f>
        <v>48459.27</v>
      </c>
      <c r="C46" s="7">
        <v>33070.29</v>
      </c>
      <c r="D46" s="7">
        <v>33070.29</v>
      </c>
      <c r="E46" s="7">
        <v>33070.29</v>
      </c>
      <c r="F46" s="71">
        <f>E46/B46*100</f>
        <v>68.243475396967398</v>
      </c>
      <c r="G46" s="158">
        <v>100</v>
      </c>
    </row>
    <row r="47" spans="1:7" ht="13.2" x14ac:dyDescent="0.25">
      <c r="A47" s="30" t="s">
        <v>100</v>
      </c>
      <c r="B47" s="58">
        <f>B48</f>
        <v>48459.27</v>
      </c>
      <c r="C47" s="4">
        <v>33070.29</v>
      </c>
      <c r="D47" s="4">
        <v>33070.29</v>
      </c>
      <c r="E47" s="4">
        <v>33070.29</v>
      </c>
      <c r="F47" s="159">
        <f t="shared" ref="F47:F51" si="2">E47/B47*100</f>
        <v>68.243475396967398</v>
      </c>
      <c r="G47" s="68">
        <v>100</v>
      </c>
    </row>
    <row r="48" spans="1:7" ht="26.4" x14ac:dyDescent="0.25">
      <c r="A48" s="30" t="s">
        <v>137</v>
      </c>
      <c r="B48" s="58">
        <f>B49</f>
        <v>48459.27</v>
      </c>
      <c r="C48" s="4">
        <v>33070.29</v>
      </c>
      <c r="D48" s="4">
        <v>33070.29</v>
      </c>
      <c r="E48" s="4">
        <v>33070.29</v>
      </c>
      <c r="F48" s="159">
        <f t="shared" si="2"/>
        <v>68.243475396967398</v>
      </c>
      <c r="G48" s="68">
        <v>100</v>
      </c>
    </row>
    <row r="49" spans="1:7" ht="21" x14ac:dyDescent="0.25">
      <c r="A49" s="32" t="s">
        <v>138</v>
      </c>
      <c r="B49" s="59">
        <f>B50</f>
        <v>48459.27</v>
      </c>
      <c r="C49" s="6">
        <v>33070.29</v>
      </c>
      <c r="D49" s="6">
        <v>33070.29</v>
      </c>
      <c r="E49" s="6">
        <v>33070.29</v>
      </c>
      <c r="F49" s="159">
        <f t="shared" si="2"/>
        <v>68.243475396967398</v>
      </c>
      <c r="G49" s="68">
        <v>100</v>
      </c>
    </row>
    <row r="50" spans="1:7" ht="26.4" x14ac:dyDescent="0.25">
      <c r="A50" s="33" t="s">
        <v>139</v>
      </c>
      <c r="B50" s="57">
        <f>B51</f>
        <v>48459.27</v>
      </c>
      <c r="C50" s="5">
        <v>33070.29</v>
      </c>
      <c r="D50" s="5">
        <v>33070.29</v>
      </c>
      <c r="E50" s="5">
        <v>33070.29</v>
      </c>
      <c r="F50" s="160">
        <f t="shared" si="2"/>
        <v>68.243475396967398</v>
      </c>
      <c r="G50" s="65">
        <v>100</v>
      </c>
    </row>
    <row r="51" spans="1:7" ht="26.4" x14ac:dyDescent="0.25">
      <c r="A51" s="33" t="s">
        <v>140</v>
      </c>
      <c r="B51" s="57">
        <v>48459.27</v>
      </c>
      <c r="C51" s="5">
        <v>33070.29</v>
      </c>
      <c r="D51" s="5">
        <v>33070.29</v>
      </c>
      <c r="E51" s="5">
        <v>33070.29</v>
      </c>
      <c r="F51" s="160">
        <f t="shared" si="2"/>
        <v>68.243475396967398</v>
      </c>
      <c r="G51" s="65">
        <v>100</v>
      </c>
    </row>
    <row r="52" spans="1:7" ht="13.2" x14ac:dyDescent="0.25">
      <c r="A52" s="28" t="s">
        <v>56</v>
      </c>
      <c r="B52" s="7">
        <v>6377390.4500000002</v>
      </c>
      <c r="C52" s="7">
        <v>6900479.8200000003</v>
      </c>
      <c r="D52" s="7">
        <v>6900479.8200000003</v>
      </c>
      <c r="E52" s="7">
        <v>6804971.4100000001</v>
      </c>
      <c r="F52" s="7">
        <f>E52/B52*100</f>
        <v>106.70463825842747</v>
      </c>
      <c r="G52" s="158">
        <f>E52/D52*100</f>
        <v>98.615916392898015</v>
      </c>
    </row>
    <row r="53" spans="1:7" ht="13.2" x14ac:dyDescent="0.25">
      <c r="A53" s="30" t="s">
        <v>100</v>
      </c>
      <c r="B53" s="4">
        <v>6377390.4500000002</v>
      </c>
      <c r="C53" s="4">
        <v>6900479.8200000003</v>
      </c>
      <c r="D53" s="4">
        <v>6900479.8200000003</v>
      </c>
      <c r="E53" s="4">
        <v>6804971.4100000001</v>
      </c>
      <c r="F53" s="4">
        <v>106.7</v>
      </c>
      <c r="G53" s="68">
        <v>98.62</v>
      </c>
    </row>
    <row r="54" spans="1:7" ht="26.4" x14ac:dyDescent="0.25">
      <c r="A54" s="30" t="s">
        <v>101</v>
      </c>
      <c r="B54" s="4">
        <v>6377390.4500000002</v>
      </c>
      <c r="C54" s="4">
        <v>6900479.8200000003</v>
      </c>
      <c r="D54" s="4">
        <v>6900479.8200000003</v>
      </c>
      <c r="E54" s="4">
        <v>6804971.4100000001</v>
      </c>
      <c r="F54" s="4">
        <v>106.7</v>
      </c>
      <c r="G54" s="68">
        <v>98.62</v>
      </c>
    </row>
    <row r="55" spans="1:7" ht="21" x14ac:dyDescent="0.25">
      <c r="A55" s="32" t="s">
        <v>102</v>
      </c>
      <c r="B55" s="6">
        <v>6345798.8200000003</v>
      </c>
      <c r="C55" s="6">
        <v>6715727.0599999996</v>
      </c>
      <c r="D55" s="6">
        <v>6715727.0599999996</v>
      </c>
      <c r="E55" s="6">
        <v>6721603.7599999998</v>
      </c>
      <c r="F55" s="6">
        <v>105.92</v>
      </c>
      <c r="G55" s="68">
        <v>100.09</v>
      </c>
    </row>
    <row r="56" spans="1:7" ht="26.4" x14ac:dyDescent="0.25">
      <c r="A56" s="33" t="s">
        <v>103</v>
      </c>
      <c r="B56" s="5">
        <v>6339585.29</v>
      </c>
      <c r="C56" s="5">
        <v>6710727.0599999996</v>
      </c>
      <c r="D56" s="5">
        <v>6710727.0599999996</v>
      </c>
      <c r="E56" s="5">
        <v>6711715.2599999998</v>
      </c>
      <c r="F56" s="5">
        <v>105.87</v>
      </c>
      <c r="G56" s="65">
        <v>100.01</v>
      </c>
    </row>
    <row r="57" spans="1:7" ht="26.4" x14ac:dyDescent="0.25">
      <c r="A57" s="33" t="s">
        <v>104</v>
      </c>
      <c r="B57" s="5">
        <v>6320885.29</v>
      </c>
      <c r="C57" s="5">
        <v>6695727.0599999996</v>
      </c>
      <c r="D57" s="5">
        <v>6695727.0599999996</v>
      </c>
      <c r="E57" s="5">
        <v>6691415.2599999998</v>
      </c>
      <c r="F57" s="5">
        <v>105.86</v>
      </c>
      <c r="G57" s="65">
        <v>99.94</v>
      </c>
    </row>
    <row r="58" spans="1:7" ht="26.4" x14ac:dyDescent="0.25">
      <c r="A58" s="33" t="s">
        <v>105</v>
      </c>
      <c r="B58" s="5">
        <v>18700</v>
      </c>
      <c r="C58" s="5">
        <v>15000</v>
      </c>
      <c r="D58" s="5">
        <v>15000</v>
      </c>
      <c r="E58" s="5">
        <v>20300</v>
      </c>
      <c r="F58" s="5">
        <v>108.56</v>
      </c>
      <c r="G58" s="65">
        <v>135.33000000000001</v>
      </c>
    </row>
    <row r="59" spans="1:7" ht="26.4" x14ac:dyDescent="0.25">
      <c r="A59" s="33" t="s">
        <v>106</v>
      </c>
      <c r="B59" s="5">
        <v>6213.53</v>
      </c>
      <c r="C59" s="5">
        <v>5000</v>
      </c>
      <c r="D59" s="5">
        <v>5000</v>
      </c>
      <c r="E59" s="5">
        <v>9888.5</v>
      </c>
      <c r="F59" s="5">
        <v>159.13999999999999</v>
      </c>
      <c r="G59" s="65">
        <v>197.77</v>
      </c>
    </row>
    <row r="60" spans="1:7" ht="26.4" x14ac:dyDescent="0.25">
      <c r="A60" s="33" t="s">
        <v>107</v>
      </c>
      <c r="B60" s="5">
        <v>6213.53</v>
      </c>
      <c r="C60" s="5">
        <v>5000</v>
      </c>
      <c r="D60" s="5">
        <v>5000</v>
      </c>
      <c r="E60" s="5">
        <v>9888.5</v>
      </c>
      <c r="F60" s="5">
        <v>159.13999999999999</v>
      </c>
      <c r="G60" s="65">
        <v>197.77</v>
      </c>
    </row>
    <row r="61" spans="1:7" ht="13.2" x14ac:dyDescent="0.25">
      <c r="A61" s="32" t="s">
        <v>111</v>
      </c>
      <c r="B61" s="6">
        <v>31591.63</v>
      </c>
      <c r="C61" s="6">
        <v>184752.76</v>
      </c>
      <c r="D61" s="6">
        <v>184752.76</v>
      </c>
      <c r="E61" s="6">
        <v>83367.649999999994</v>
      </c>
      <c r="F61" s="6">
        <f>E61/B61*100</f>
        <v>263.89157507858886</v>
      </c>
      <c r="G61" s="68">
        <f>E61/D61*100</f>
        <v>45.123899637548028</v>
      </c>
    </row>
    <row r="62" spans="1:7" ht="26.4" x14ac:dyDescent="0.25">
      <c r="A62" s="33" t="s">
        <v>112</v>
      </c>
      <c r="B62" s="5">
        <v>31591.63</v>
      </c>
      <c r="C62" s="5">
        <v>105541.84</v>
      </c>
      <c r="D62" s="5">
        <v>105541.84</v>
      </c>
      <c r="E62" s="5">
        <v>50143.79</v>
      </c>
      <c r="F62" s="5">
        <v>158.72</v>
      </c>
      <c r="G62" s="65">
        <v>47.51</v>
      </c>
    </row>
    <row r="63" spans="1:7" ht="26.4" x14ac:dyDescent="0.25">
      <c r="A63" s="33" t="s">
        <v>113</v>
      </c>
      <c r="B63" s="5">
        <v>31591.63</v>
      </c>
      <c r="C63" s="5">
        <v>105541.84</v>
      </c>
      <c r="D63" s="5">
        <v>105541.84</v>
      </c>
      <c r="E63" s="5">
        <v>50143.79</v>
      </c>
      <c r="F63" s="5">
        <v>158.72</v>
      </c>
      <c r="G63" s="65">
        <v>47.51</v>
      </c>
    </row>
    <row r="64" spans="1:7" ht="26.4" x14ac:dyDescent="0.25">
      <c r="A64" s="33" t="s">
        <v>114</v>
      </c>
      <c r="B64" s="57"/>
      <c r="C64" s="5">
        <v>79210.92</v>
      </c>
      <c r="D64" s="5">
        <v>79210.92</v>
      </c>
      <c r="E64" s="5">
        <v>33223.86</v>
      </c>
      <c r="F64" s="57"/>
      <c r="G64" s="65">
        <v>41.94</v>
      </c>
    </row>
    <row r="65" spans="1:7" ht="26.4" x14ac:dyDescent="0.25">
      <c r="A65" s="33" t="s">
        <v>115</v>
      </c>
      <c r="B65" s="57"/>
      <c r="C65" s="5">
        <v>79210.92</v>
      </c>
      <c r="D65" s="5">
        <v>79210.92</v>
      </c>
      <c r="E65" s="5">
        <v>33223.86</v>
      </c>
      <c r="F65" s="57"/>
      <c r="G65" s="65">
        <v>41.94</v>
      </c>
    </row>
    <row r="66" spans="1:7" ht="26.4" x14ac:dyDescent="0.25">
      <c r="A66" s="28" t="s">
        <v>86</v>
      </c>
      <c r="B66" s="7">
        <v>402336.55</v>
      </c>
      <c r="C66" s="7">
        <v>1631635.72</v>
      </c>
      <c r="D66" s="7">
        <v>1631635.72</v>
      </c>
      <c r="E66" s="7">
        <v>958302.73</v>
      </c>
      <c r="F66" s="7">
        <f>E66/B66*100</f>
        <v>238.18435834377962</v>
      </c>
      <c r="G66" s="158">
        <f>E66/D66*100</f>
        <v>58.732639783100602</v>
      </c>
    </row>
    <row r="67" spans="1:7" ht="13.2" x14ac:dyDescent="0.25">
      <c r="A67" s="30" t="s">
        <v>100</v>
      </c>
      <c r="B67" s="4">
        <v>402336.55</v>
      </c>
      <c r="C67" s="4">
        <v>1631635.72</v>
      </c>
      <c r="D67" s="4">
        <v>1631635.72</v>
      </c>
      <c r="E67" s="4">
        <v>958302.73</v>
      </c>
      <c r="F67" s="4">
        <v>238.18</v>
      </c>
      <c r="G67" s="68">
        <v>58.73</v>
      </c>
    </row>
    <row r="68" spans="1:7" ht="26.4" x14ac:dyDescent="0.25">
      <c r="A68" s="30" t="s">
        <v>101</v>
      </c>
      <c r="B68" s="4">
        <v>402336.55</v>
      </c>
      <c r="C68" s="4">
        <v>1631635.72</v>
      </c>
      <c r="D68" s="4">
        <v>1631635.72</v>
      </c>
      <c r="E68" s="4">
        <v>958302.73</v>
      </c>
      <c r="F68" s="4">
        <v>238.18</v>
      </c>
      <c r="G68" s="68">
        <v>58.73</v>
      </c>
    </row>
    <row r="69" spans="1:7" ht="13.2" x14ac:dyDescent="0.25">
      <c r="A69" s="32" t="s">
        <v>108</v>
      </c>
      <c r="B69" s="6">
        <v>223317.26</v>
      </c>
      <c r="C69" s="6">
        <v>385510.48</v>
      </c>
      <c r="D69" s="6">
        <v>385510.48</v>
      </c>
      <c r="E69" s="6">
        <v>398253.29</v>
      </c>
      <c r="F69" s="6">
        <v>178.34</v>
      </c>
      <c r="G69" s="68">
        <v>103.31</v>
      </c>
    </row>
    <row r="70" spans="1:7" ht="13.2" x14ac:dyDescent="0.25">
      <c r="A70" s="33" t="s">
        <v>109</v>
      </c>
      <c r="B70" s="5">
        <v>223317.26</v>
      </c>
      <c r="C70" s="5">
        <v>385510.48</v>
      </c>
      <c r="D70" s="5">
        <v>385510.48</v>
      </c>
      <c r="E70" s="5">
        <v>398253.29</v>
      </c>
      <c r="F70" s="5">
        <v>178.34</v>
      </c>
      <c r="G70" s="65">
        <v>103.31</v>
      </c>
    </row>
    <row r="71" spans="1:7" ht="26.4" x14ac:dyDescent="0.25">
      <c r="A71" s="33" t="s">
        <v>110</v>
      </c>
      <c r="B71" s="5">
        <v>223317.26</v>
      </c>
      <c r="C71" s="5">
        <v>385510.48</v>
      </c>
      <c r="D71" s="5">
        <v>385510.48</v>
      </c>
      <c r="E71" s="5">
        <v>398253.29</v>
      </c>
      <c r="F71" s="5">
        <v>178.34</v>
      </c>
      <c r="G71" s="65">
        <v>103.31</v>
      </c>
    </row>
    <row r="72" spans="1:7" ht="13.2" x14ac:dyDescent="0.25">
      <c r="A72" s="32" t="s">
        <v>111</v>
      </c>
      <c r="B72" s="6">
        <v>179019.29</v>
      </c>
      <c r="C72" s="6">
        <v>1246125.24</v>
      </c>
      <c r="D72" s="6">
        <v>1246125.24</v>
      </c>
      <c r="E72" s="6">
        <v>560049.43999999994</v>
      </c>
      <c r="F72" s="6">
        <v>312.83999999999997</v>
      </c>
      <c r="G72" s="68">
        <v>44.94</v>
      </c>
    </row>
    <row r="73" spans="1:7" ht="26.4" x14ac:dyDescent="0.25">
      <c r="A73" s="33" t="s">
        <v>116</v>
      </c>
      <c r="B73" s="5">
        <v>179019.29</v>
      </c>
      <c r="C73" s="5">
        <v>610436.16</v>
      </c>
      <c r="D73" s="5">
        <v>610436.16</v>
      </c>
      <c r="E73" s="5">
        <v>293418.92</v>
      </c>
      <c r="F73" s="5">
        <v>163.9</v>
      </c>
      <c r="G73" s="65">
        <v>48.07</v>
      </c>
    </row>
    <row r="74" spans="1:7" ht="26.4" x14ac:dyDescent="0.25">
      <c r="A74" s="33" t="s">
        <v>117</v>
      </c>
      <c r="B74" s="5">
        <v>179019.29</v>
      </c>
      <c r="C74" s="5">
        <v>610436.16</v>
      </c>
      <c r="D74" s="5">
        <v>610436.16</v>
      </c>
      <c r="E74" s="5">
        <v>293418.92</v>
      </c>
      <c r="F74" s="5">
        <v>163.9</v>
      </c>
      <c r="G74" s="65">
        <v>48.07</v>
      </c>
    </row>
    <row r="75" spans="1:7" ht="26.4" x14ac:dyDescent="0.25">
      <c r="A75" s="33" t="s">
        <v>118</v>
      </c>
      <c r="B75" s="57"/>
      <c r="C75" s="5">
        <v>635689.07999999996</v>
      </c>
      <c r="D75" s="5">
        <v>635689.07999999996</v>
      </c>
      <c r="E75" s="5">
        <v>266630.52</v>
      </c>
      <c r="F75" s="57"/>
      <c r="G75" s="65">
        <v>41.94</v>
      </c>
    </row>
    <row r="76" spans="1:7" ht="26.4" x14ac:dyDescent="0.25">
      <c r="A76" s="33" t="s">
        <v>119</v>
      </c>
      <c r="B76" s="57"/>
      <c r="C76" s="5">
        <v>635689.07999999996</v>
      </c>
      <c r="D76" s="5">
        <v>635689.07999999996</v>
      </c>
      <c r="E76" s="5">
        <v>266630.52</v>
      </c>
      <c r="F76" s="57"/>
      <c r="G76" s="65">
        <v>41.94</v>
      </c>
    </row>
    <row r="77" spans="1:7" ht="13.2" x14ac:dyDescent="0.25">
      <c r="A77" s="28" t="s">
        <v>66</v>
      </c>
      <c r="B77" s="7">
        <v>9000</v>
      </c>
      <c r="C77" s="7">
        <v>10000</v>
      </c>
      <c r="D77" s="7">
        <v>10000</v>
      </c>
      <c r="E77" s="7">
        <v>5400</v>
      </c>
      <c r="F77" s="7">
        <f>E77/B77*100</f>
        <v>60</v>
      </c>
      <c r="G77" s="158">
        <f>E77/D77*100</f>
        <v>54</v>
      </c>
    </row>
    <row r="78" spans="1:7" ht="13.2" x14ac:dyDescent="0.25">
      <c r="A78" s="30" t="s">
        <v>100</v>
      </c>
      <c r="B78" s="4">
        <v>9000</v>
      </c>
      <c r="C78" s="4">
        <v>10000</v>
      </c>
      <c r="D78" s="4">
        <v>10000</v>
      </c>
      <c r="E78" s="4">
        <v>5400</v>
      </c>
      <c r="F78" s="4">
        <v>60</v>
      </c>
      <c r="G78" s="68">
        <v>54</v>
      </c>
    </row>
    <row r="79" spans="1:7" ht="26.4" x14ac:dyDescent="0.25">
      <c r="A79" s="30" t="s">
        <v>128</v>
      </c>
      <c r="B79" s="4">
        <v>9000</v>
      </c>
      <c r="C79" s="4">
        <v>10000</v>
      </c>
      <c r="D79" s="4">
        <v>10000</v>
      </c>
      <c r="E79" s="4">
        <v>5400</v>
      </c>
      <c r="F79" s="4">
        <v>60</v>
      </c>
      <c r="G79" s="68">
        <v>54</v>
      </c>
    </row>
    <row r="80" spans="1:7" ht="21" x14ac:dyDescent="0.25">
      <c r="A80" s="32" t="s">
        <v>134</v>
      </c>
      <c r="B80" s="6">
        <v>9000</v>
      </c>
      <c r="C80" s="6">
        <v>10000</v>
      </c>
      <c r="D80" s="6">
        <v>10000</v>
      </c>
      <c r="E80" s="6">
        <v>5400</v>
      </c>
      <c r="F80" s="6">
        <v>60</v>
      </c>
      <c r="G80" s="68">
        <v>54</v>
      </c>
    </row>
    <row r="81" spans="1:7" ht="13.2" x14ac:dyDescent="0.25">
      <c r="A81" s="33" t="s">
        <v>135</v>
      </c>
      <c r="B81" s="5">
        <v>9000</v>
      </c>
      <c r="C81" s="5">
        <v>10000</v>
      </c>
      <c r="D81" s="5">
        <v>10000</v>
      </c>
      <c r="E81" s="5">
        <v>5400</v>
      </c>
      <c r="F81" s="5">
        <v>60</v>
      </c>
      <c r="G81" s="65">
        <v>54</v>
      </c>
    </row>
    <row r="82" spans="1:7" ht="13.8" thickBot="1" x14ac:dyDescent="0.3">
      <c r="A82" s="42" t="s">
        <v>136</v>
      </c>
      <c r="B82" s="51">
        <v>9000</v>
      </c>
      <c r="C82" s="51">
        <v>10000</v>
      </c>
      <c r="D82" s="51">
        <v>10000</v>
      </c>
      <c r="E82" s="51">
        <v>5400</v>
      </c>
      <c r="F82" s="51">
        <v>60</v>
      </c>
      <c r="G82" s="67">
        <v>54</v>
      </c>
    </row>
  </sheetData>
  <mergeCells count="1">
    <mergeCell ref="A1:G1"/>
  </mergeCells>
  <pageMargins left="0.11811023622047245" right="0.11811023622047245" top="0.15748031496062992" bottom="0.15748031496062992" header="0.31496062992125984" footer="0.31496062992125984"/>
  <pageSetup paperSize="9" scale="7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6"/>
  <sheetViews>
    <sheetView topLeftCell="A61" workbookViewId="0">
      <selection activeCell="B11" sqref="B11"/>
    </sheetView>
  </sheetViews>
  <sheetFormatPr defaultColWidth="9.109375" defaultRowHeight="11.4" x14ac:dyDescent="0.2"/>
  <cols>
    <col min="1" max="1" width="54" style="53" customWidth="1"/>
    <col min="2" max="5" width="13.109375" style="3" customWidth="1"/>
    <col min="6" max="7" width="8.44140625" style="3" customWidth="1"/>
    <col min="8" max="16384" width="9.109375" style="1"/>
  </cols>
  <sheetData>
    <row r="1" spans="1:7" ht="45" customHeight="1" thickBot="1" x14ac:dyDescent="0.25">
      <c r="A1" s="172" t="s">
        <v>99</v>
      </c>
      <c r="B1" s="173"/>
      <c r="C1" s="173"/>
      <c r="D1" s="173"/>
      <c r="E1" s="173"/>
      <c r="F1" s="173"/>
      <c r="G1" s="174"/>
    </row>
    <row r="2" spans="1:7" ht="37.5" customHeight="1" thickBot="1" x14ac:dyDescent="0.25">
      <c r="A2" s="62" t="s">
        <v>98</v>
      </c>
      <c r="B2" s="63" t="s">
        <v>0</v>
      </c>
      <c r="C2" s="63" t="s">
        <v>96</v>
      </c>
      <c r="D2" s="63" t="s">
        <v>1</v>
      </c>
      <c r="E2" s="63" t="s">
        <v>2</v>
      </c>
      <c r="F2" s="63" t="s">
        <v>3</v>
      </c>
      <c r="G2" s="64" t="s">
        <v>4</v>
      </c>
    </row>
    <row r="3" spans="1:7" ht="19.5" customHeight="1" x14ac:dyDescent="0.2">
      <c r="A3" s="52" t="s">
        <v>5</v>
      </c>
      <c r="B3" s="9">
        <f>SUM(B4,B54)</f>
        <v>7630267.5600000005</v>
      </c>
      <c r="C3" s="9">
        <f t="shared" ref="C3:E3" si="0">SUM(C4,C54)</f>
        <v>9721747</v>
      </c>
      <c r="D3" s="9">
        <f t="shared" si="0"/>
        <v>9721747</v>
      </c>
      <c r="E3" s="9">
        <f t="shared" si="0"/>
        <v>9047972.4500000011</v>
      </c>
      <c r="F3" s="9">
        <f>E3/B3*100</f>
        <v>118.58001543002248</v>
      </c>
      <c r="G3" s="34">
        <f>E3/D3*100</f>
        <v>93.069408718412447</v>
      </c>
    </row>
    <row r="4" spans="1:7" ht="13.2" x14ac:dyDescent="0.25">
      <c r="A4" s="47" t="s">
        <v>9</v>
      </c>
      <c r="B4" s="9">
        <f>SUM(B5,B13,B43,B48,B51)</f>
        <v>7586363.3700000001</v>
      </c>
      <c r="C4" s="9">
        <f t="shared" ref="C4:E4" si="1">SUM(C5,C13,C43,C48,C51)</f>
        <v>8879147.8900000006</v>
      </c>
      <c r="D4" s="9">
        <f t="shared" si="1"/>
        <v>8879147.8900000006</v>
      </c>
      <c r="E4" s="9">
        <f t="shared" si="1"/>
        <v>8380825.7700000005</v>
      </c>
      <c r="F4" s="9">
        <f>E4/B4*100</f>
        <v>110.47224290813269</v>
      </c>
      <c r="G4" s="34">
        <f>E4/D4*100</f>
        <v>94.387725869942685</v>
      </c>
    </row>
    <row r="5" spans="1:7" ht="13.2" x14ac:dyDescent="0.25">
      <c r="A5" s="47" t="s">
        <v>19</v>
      </c>
      <c r="B5" s="9">
        <v>6608496.3899999997</v>
      </c>
      <c r="C5" s="9">
        <v>7007825.8799999999</v>
      </c>
      <c r="D5" s="9">
        <v>7007825.8799999999</v>
      </c>
      <c r="E5" s="9">
        <v>7015709.4100000001</v>
      </c>
      <c r="F5" s="9">
        <v>106.16</v>
      </c>
      <c r="G5" s="34">
        <v>100.11</v>
      </c>
    </row>
    <row r="6" spans="1:7" ht="13.2" x14ac:dyDescent="0.2">
      <c r="A6" s="48" t="s">
        <v>57</v>
      </c>
      <c r="B6" s="12">
        <v>5481610.2199999997</v>
      </c>
      <c r="C6" s="12">
        <v>5831349.6500000004</v>
      </c>
      <c r="D6" s="12">
        <v>5831349.6500000004</v>
      </c>
      <c r="E6" s="12">
        <v>5786628.8300000001</v>
      </c>
      <c r="F6" s="12">
        <v>105.56</v>
      </c>
      <c r="G6" s="34">
        <v>99.23</v>
      </c>
    </row>
    <row r="7" spans="1:7" ht="13.2" x14ac:dyDescent="0.25">
      <c r="A7" s="49" t="s">
        <v>58</v>
      </c>
      <c r="B7" s="13">
        <v>5481610.2199999997</v>
      </c>
      <c r="C7" s="13">
        <v>5831349.6500000004</v>
      </c>
      <c r="D7" s="13">
        <v>5831349.6500000004</v>
      </c>
      <c r="E7" s="13">
        <v>5786628.8300000001</v>
      </c>
      <c r="F7" s="13">
        <v>105.56</v>
      </c>
      <c r="G7" s="31">
        <v>99.23</v>
      </c>
    </row>
    <row r="8" spans="1:7" ht="13.2" x14ac:dyDescent="0.2">
      <c r="A8" s="48" t="s">
        <v>59</v>
      </c>
      <c r="B8" s="12">
        <v>223546.55</v>
      </c>
      <c r="C8" s="12">
        <v>213187.51</v>
      </c>
      <c r="D8" s="12">
        <v>213187.51</v>
      </c>
      <c r="E8" s="12">
        <v>273745.19</v>
      </c>
      <c r="F8" s="12">
        <v>122.46</v>
      </c>
      <c r="G8" s="34">
        <v>128.41</v>
      </c>
    </row>
    <row r="9" spans="1:7" ht="13.2" x14ac:dyDescent="0.25">
      <c r="A9" s="49" t="s">
        <v>60</v>
      </c>
      <c r="B9" s="13">
        <v>223546.55</v>
      </c>
      <c r="C9" s="13">
        <v>213187.51</v>
      </c>
      <c r="D9" s="13">
        <v>213187.51</v>
      </c>
      <c r="E9" s="13">
        <v>273745.19</v>
      </c>
      <c r="F9" s="13">
        <v>122.46</v>
      </c>
      <c r="G9" s="31">
        <v>128.41</v>
      </c>
    </row>
    <row r="10" spans="1:7" ht="13.2" x14ac:dyDescent="0.2">
      <c r="A10" s="48" t="s">
        <v>20</v>
      </c>
      <c r="B10" s="12">
        <v>903339.62</v>
      </c>
      <c r="C10" s="12">
        <v>963288.72</v>
      </c>
      <c r="D10" s="12">
        <v>963288.72</v>
      </c>
      <c r="E10" s="12">
        <v>955335.39</v>
      </c>
      <c r="F10" s="12">
        <v>105.76</v>
      </c>
      <c r="G10" s="34">
        <v>99.17</v>
      </c>
    </row>
    <row r="11" spans="1:7" ht="14.25" customHeight="1" x14ac:dyDescent="0.25">
      <c r="A11" s="49" t="s">
        <v>21</v>
      </c>
      <c r="B11" s="13">
        <v>903339.62</v>
      </c>
      <c r="C11" s="13">
        <v>962014.71999999997</v>
      </c>
      <c r="D11" s="13">
        <v>962014.71999999997</v>
      </c>
      <c r="E11" s="13">
        <v>954020.28</v>
      </c>
      <c r="F11" s="13">
        <v>105.61</v>
      </c>
      <c r="G11" s="31">
        <v>99.17</v>
      </c>
    </row>
    <row r="12" spans="1:7" ht="14.25" customHeight="1" x14ac:dyDescent="0.25">
      <c r="A12" s="49" t="s">
        <v>61</v>
      </c>
      <c r="B12" s="18"/>
      <c r="C12" s="13">
        <v>1274</v>
      </c>
      <c r="D12" s="13">
        <v>1274</v>
      </c>
      <c r="E12" s="13">
        <v>1315.11</v>
      </c>
      <c r="F12" s="18"/>
      <c r="G12" s="31">
        <v>103.23</v>
      </c>
    </row>
    <row r="13" spans="1:7" ht="13.2" x14ac:dyDescent="0.25">
      <c r="A13" s="47" t="s">
        <v>10</v>
      </c>
      <c r="B13" s="9">
        <f>SUM(B14,B19,B26,B36)</f>
        <v>957390.35000000009</v>
      </c>
      <c r="C13" s="9">
        <f t="shared" ref="C13:E13" si="2">SUM(C14,C19,C26,C36)</f>
        <v>1822217.0099999998</v>
      </c>
      <c r="D13" s="9">
        <f t="shared" si="2"/>
        <v>1822217.0099999998</v>
      </c>
      <c r="E13" s="9">
        <f t="shared" si="2"/>
        <v>1313042.5600000003</v>
      </c>
      <c r="F13" s="9">
        <f>E13/B13*100</f>
        <v>137.14808802908865</v>
      </c>
      <c r="G13" s="34">
        <f>E13/D13*100</f>
        <v>72.057419769119619</v>
      </c>
    </row>
    <row r="14" spans="1:7" ht="13.2" x14ac:dyDescent="0.2">
      <c r="A14" s="48" t="s">
        <v>11</v>
      </c>
      <c r="B14" s="12">
        <f>SUM(B15:B18)</f>
        <v>376583.64</v>
      </c>
      <c r="C14" s="55">
        <f>SUM(C15:C18)</f>
        <v>927215.6399999999</v>
      </c>
      <c r="D14" s="55">
        <f t="shared" ref="D14:E14" si="3">SUM(D15:D18)</f>
        <v>927215.6399999999</v>
      </c>
      <c r="E14" s="12">
        <f t="shared" si="3"/>
        <v>560657.55000000005</v>
      </c>
      <c r="F14" s="9">
        <f>E14/B14*100</f>
        <v>148.87995399906379</v>
      </c>
      <c r="G14" s="34">
        <f>E14/D14*100</f>
        <v>60.466791737896067</v>
      </c>
    </row>
    <row r="15" spans="1:7" ht="13.2" x14ac:dyDescent="0.25">
      <c r="A15" s="49" t="s">
        <v>12</v>
      </c>
      <c r="B15" s="13">
        <v>74607.41</v>
      </c>
      <c r="C15" s="13">
        <f>446612.54+19408.05</f>
        <v>466020.58999999997</v>
      </c>
      <c r="D15" s="13">
        <f>446612.54+19408.05</f>
        <v>466020.58999999997</v>
      </c>
      <c r="E15" s="13">
        <v>189467.87</v>
      </c>
      <c r="F15" s="13">
        <v>253.95</v>
      </c>
      <c r="G15" s="31">
        <v>40.520000000000003</v>
      </c>
    </row>
    <row r="16" spans="1:7" ht="13.2" x14ac:dyDescent="0.25">
      <c r="A16" s="49" t="s">
        <v>13</v>
      </c>
      <c r="B16" s="13">
        <v>146180.79999999999</v>
      </c>
      <c r="C16" s="13">
        <f>223133.1+40591.95</f>
        <v>263725.05</v>
      </c>
      <c r="D16" s="13">
        <f>223133.1+40591.95</f>
        <v>263725.05</v>
      </c>
      <c r="E16" s="13">
        <v>257654.05</v>
      </c>
      <c r="F16" s="13">
        <v>176.26</v>
      </c>
      <c r="G16" s="31">
        <v>97.7</v>
      </c>
    </row>
    <row r="17" spans="1:7" ht="13.2" x14ac:dyDescent="0.25">
      <c r="A17" s="49" t="s">
        <v>22</v>
      </c>
      <c r="B17" s="13">
        <v>155795.43</v>
      </c>
      <c r="C17" s="13">
        <v>196750</v>
      </c>
      <c r="D17" s="13">
        <v>196750</v>
      </c>
      <c r="E17" s="13">
        <v>112546.63</v>
      </c>
      <c r="F17" s="13">
        <v>72.239999999999995</v>
      </c>
      <c r="G17" s="31">
        <v>57.2</v>
      </c>
    </row>
    <row r="18" spans="1:7" ht="13.2" x14ac:dyDescent="0.25">
      <c r="A18" s="49" t="s">
        <v>23</v>
      </c>
      <c r="B18" s="18"/>
      <c r="C18" s="13">
        <v>720</v>
      </c>
      <c r="D18" s="13">
        <v>720</v>
      </c>
      <c r="E18" s="13">
        <v>989</v>
      </c>
      <c r="F18" s="18"/>
      <c r="G18" s="31">
        <v>137.36000000000001</v>
      </c>
    </row>
    <row r="19" spans="1:7" ht="13.2" x14ac:dyDescent="0.2">
      <c r="A19" s="48" t="s">
        <v>14</v>
      </c>
      <c r="B19" s="12">
        <f>SUM(B20:B25)</f>
        <v>258729.62</v>
      </c>
      <c r="C19" s="55">
        <f t="shared" ref="C19:E19" si="4">SUM(C20:C25)</f>
        <v>411899.87</v>
      </c>
      <c r="D19" s="55">
        <f t="shared" si="4"/>
        <v>411899.87</v>
      </c>
      <c r="E19" s="12">
        <f t="shared" si="4"/>
        <v>347899.33</v>
      </c>
      <c r="F19" s="12">
        <f>E19/B19*100</f>
        <v>134.46443820386705</v>
      </c>
      <c r="G19" s="34">
        <f>E19/D19*100</f>
        <v>84.462112114771983</v>
      </c>
    </row>
    <row r="20" spans="1:7" ht="13.5" customHeight="1" x14ac:dyDescent="0.25">
      <c r="A20" s="49" t="s">
        <v>24</v>
      </c>
      <c r="B20" s="13">
        <v>45928.68</v>
      </c>
      <c r="C20" s="56">
        <v>72626.64</v>
      </c>
      <c r="D20" s="56">
        <v>72626.64</v>
      </c>
      <c r="E20" s="13">
        <v>61869.59</v>
      </c>
      <c r="F20" s="13">
        <v>134.71</v>
      </c>
      <c r="G20" s="31">
        <v>85.19</v>
      </c>
    </row>
    <row r="21" spans="1:7" ht="13.5" customHeight="1" x14ac:dyDescent="0.25">
      <c r="A21" s="49" t="s">
        <v>25</v>
      </c>
      <c r="B21" s="13">
        <v>18990.16</v>
      </c>
      <c r="C21" s="56">
        <v>33114.99</v>
      </c>
      <c r="D21" s="56">
        <v>33114.99</v>
      </c>
      <c r="E21" s="13">
        <v>28015.63</v>
      </c>
      <c r="F21" s="13">
        <v>147.53</v>
      </c>
      <c r="G21" s="31">
        <v>84.6</v>
      </c>
    </row>
    <row r="22" spans="1:7" ht="13.5" customHeight="1" x14ac:dyDescent="0.25">
      <c r="A22" s="49" t="s">
        <v>15</v>
      </c>
      <c r="B22" s="13">
        <v>170004.5</v>
      </c>
      <c r="C22" s="56">
        <f>279126.31</f>
        <v>279126.31</v>
      </c>
      <c r="D22" s="56">
        <f>279126.31</f>
        <v>279126.31</v>
      </c>
      <c r="E22" s="13">
        <v>230002.97</v>
      </c>
      <c r="F22" s="13">
        <v>135.29</v>
      </c>
      <c r="G22" s="31">
        <v>82.4</v>
      </c>
    </row>
    <row r="23" spans="1:7" ht="13.5" customHeight="1" x14ac:dyDescent="0.25">
      <c r="A23" s="49" t="s">
        <v>26</v>
      </c>
      <c r="B23" s="13">
        <v>15901.27</v>
      </c>
      <c r="C23" s="56">
        <v>15292.88</v>
      </c>
      <c r="D23" s="56">
        <v>15292.88</v>
      </c>
      <c r="E23" s="13">
        <v>20338.34</v>
      </c>
      <c r="F23" s="13">
        <v>127.9</v>
      </c>
      <c r="G23" s="31">
        <v>132.99</v>
      </c>
    </row>
    <row r="24" spans="1:7" ht="13.2" x14ac:dyDescent="0.25">
      <c r="A24" s="49" t="s">
        <v>27</v>
      </c>
      <c r="B24" s="13">
        <v>4522.03</v>
      </c>
      <c r="C24" s="56">
        <v>6739.05</v>
      </c>
      <c r="D24" s="56">
        <v>6739.05</v>
      </c>
      <c r="E24" s="13">
        <v>4106</v>
      </c>
      <c r="F24" s="13">
        <v>90.8</v>
      </c>
      <c r="G24" s="31">
        <v>60.93</v>
      </c>
    </row>
    <row r="25" spans="1:7" ht="13.2" x14ac:dyDescent="0.25">
      <c r="A25" s="49" t="s">
        <v>28</v>
      </c>
      <c r="B25" s="13">
        <v>3382.98</v>
      </c>
      <c r="C25" s="56">
        <v>5000</v>
      </c>
      <c r="D25" s="56">
        <v>5000</v>
      </c>
      <c r="E25" s="13">
        <v>3566.8</v>
      </c>
      <c r="F25" s="13">
        <v>105.43</v>
      </c>
      <c r="G25" s="31">
        <v>71.34</v>
      </c>
    </row>
    <row r="26" spans="1:7" ht="13.2" x14ac:dyDescent="0.2">
      <c r="A26" s="48" t="s">
        <v>16</v>
      </c>
      <c r="B26" s="12">
        <f>SUM(B27:B35)</f>
        <v>311485.28000000003</v>
      </c>
      <c r="C26" s="55">
        <f t="shared" ref="C26:E26" si="5">SUM(C27:C35)</f>
        <v>404411.5</v>
      </c>
      <c r="D26" s="55">
        <f t="shared" si="5"/>
        <v>404411.5</v>
      </c>
      <c r="E26" s="12">
        <f t="shared" si="5"/>
        <v>339636.07</v>
      </c>
      <c r="F26" s="12">
        <f>E26/B26*100</f>
        <v>109.0375988232895</v>
      </c>
      <c r="G26" s="34">
        <f>E26/D26*100</f>
        <v>83.982792279645864</v>
      </c>
    </row>
    <row r="27" spans="1:7" ht="13.2" x14ac:dyDescent="0.25">
      <c r="A27" s="49" t="s">
        <v>29</v>
      </c>
      <c r="B27" s="13">
        <v>20206.54</v>
      </c>
      <c r="C27" s="13">
        <v>59674.26</v>
      </c>
      <c r="D27" s="13">
        <v>59674.26</v>
      </c>
      <c r="E27" s="13">
        <v>47573.48</v>
      </c>
      <c r="F27" s="13">
        <v>235.44</v>
      </c>
      <c r="G27" s="31">
        <v>79.72</v>
      </c>
    </row>
    <row r="28" spans="1:7" ht="13.2" x14ac:dyDescent="0.25">
      <c r="A28" s="49" t="s">
        <v>49</v>
      </c>
      <c r="B28" s="13">
        <v>93477.01</v>
      </c>
      <c r="C28" s="13">
        <v>56500</v>
      </c>
      <c r="D28" s="13">
        <v>56500</v>
      </c>
      <c r="E28" s="13">
        <v>40480.839999999997</v>
      </c>
      <c r="F28" s="13">
        <v>43.31</v>
      </c>
      <c r="G28" s="31">
        <v>71.650000000000006</v>
      </c>
    </row>
    <row r="29" spans="1:7" ht="13.2" x14ac:dyDescent="0.25">
      <c r="A29" s="49" t="s">
        <v>30</v>
      </c>
      <c r="B29" s="13">
        <v>780</v>
      </c>
      <c r="C29" s="13">
        <v>8791.7199999999993</v>
      </c>
      <c r="D29" s="13">
        <v>8791.7199999999993</v>
      </c>
      <c r="E29" s="13">
        <v>7750</v>
      </c>
      <c r="F29" s="13">
        <v>993.59</v>
      </c>
      <c r="G29" s="31">
        <v>88.15</v>
      </c>
    </row>
    <row r="30" spans="1:7" ht="13.2" x14ac:dyDescent="0.25">
      <c r="A30" s="49" t="s">
        <v>31</v>
      </c>
      <c r="B30" s="13">
        <v>78922.84</v>
      </c>
      <c r="C30" s="13">
        <v>102295.75</v>
      </c>
      <c r="D30" s="13">
        <v>102295.75</v>
      </c>
      <c r="E30" s="13">
        <v>84446.13</v>
      </c>
      <c r="F30" s="13">
        <v>107</v>
      </c>
      <c r="G30" s="31">
        <v>82.55</v>
      </c>
    </row>
    <row r="31" spans="1:7" ht="13.2" x14ac:dyDescent="0.25">
      <c r="A31" s="49" t="s">
        <v>32</v>
      </c>
      <c r="B31" s="13">
        <v>14358.04</v>
      </c>
      <c r="C31" s="13">
        <v>18799.77</v>
      </c>
      <c r="D31" s="13">
        <v>18799.77</v>
      </c>
      <c r="E31" s="13">
        <v>20171</v>
      </c>
      <c r="F31" s="13">
        <v>140.49</v>
      </c>
      <c r="G31" s="31">
        <v>107.29</v>
      </c>
    </row>
    <row r="32" spans="1:7" ht="13.2" x14ac:dyDescent="0.25">
      <c r="A32" s="49" t="s">
        <v>17</v>
      </c>
      <c r="B32" s="13">
        <v>14656</v>
      </c>
      <c r="C32" s="13">
        <f>30884.37</f>
        <v>30884.37</v>
      </c>
      <c r="D32" s="13">
        <f>30884.37</f>
        <v>30884.37</v>
      </c>
      <c r="E32" s="13">
        <v>24010</v>
      </c>
      <c r="F32" s="13">
        <v>163.82</v>
      </c>
      <c r="G32" s="31">
        <v>77.739999999999995</v>
      </c>
    </row>
    <row r="33" spans="1:7" ht="13.2" x14ac:dyDescent="0.25">
      <c r="A33" s="49" t="s">
        <v>33</v>
      </c>
      <c r="B33" s="13">
        <v>28857.040000000001</v>
      </c>
      <c r="C33" s="13">
        <v>62265.63</v>
      </c>
      <c r="D33" s="13">
        <v>62265.63</v>
      </c>
      <c r="E33" s="13">
        <v>50387.5</v>
      </c>
      <c r="F33" s="13">
        <v>174.61</v>
      </c>
      <c r="G33" s="31">
        <v>80.92</v>
      </c>
    </row>
    <row r="34" spans="1:7" ht="13.2" x14ac:dyDescent="0.25">
      <c r="A34" s="49" t="s">
        <v>34</v>
      </c>
      <c r="B34" s="13">
        <v>29982.81</v>
      </c>
      <c r="C34" s="13">
        <v>32200</v>
      </c>
      <c r="D34" s="13">
        <v>32200</v>
      </c>
      <c r="E34" s="13">
        <v>32313.119999999999</v>
      </c>
      <c r="F34" s="13">
        <v>107.77</v>
      </c>
      <c r="G34" s="31">
        <v>100.35</v>
      </c>
    </row>
    <row r="35" spans="1:7" ht="13.2" x14ac:dyDescent="0.25">
      <c r="A35" s="49" t="s">
        <v>35</v>
      </c>
      <c r="B35" s="13">
        <v>30245</v>
      </c>
      <c r="C35" s="13">
        <v>33000</v>
      </c>
      <c r="D35" s="13">
        <v>33000</v>
      </c>
      <c r="E35" s="13">
        <v>32504</v>
      </c>
      <c r="F35" s="13">
        <v>107.47</v>
      </c>
      <c r="G35" s="31">
        <v>98.5</v>
      </c>
    </row>
    <row r="36" spans="1:7" ht="13.2" x14ac:dyDescent="0.2">
      <c r="A36" s="48" t="s">
        <v>36</v>
      </c>
      <c r="B36" s="12">
        <v>10591.81</v>
      </c>
      <c r="C36" s="12">
        <v>78690</v>
      </c>
      <c r="D36" s="12">
        <v>78690</v>
      </c>
      <c r="E36" s="12">
        <v>64849.61</v>
      </c>
      <c r="F36" s="12">
        <v>612.26</v>
      </c>
      <c r="G36" s="34">
        <v>82.41</v>
      </c>
    </row>
    <row r="37" spans="1:7" ht="13.2" x14ac:dyDescent="0.25">
      <c r="A37" s="49" t="s">
        <v>52</v>
      </c>
      <c r="B37" s="18"/>
      <c r="C37" s="13">
        <v>3890</v>
      </c>
      <c r="D37" s="13">
        <v>3890</v>
      </c>
      <c r="E37" s="18"/>
      <c r="F37" s="18"/>
      <c r="G37" s="35"/>
    </row>
    <row r="38" spans="1:7" ht="13.2" x14ac:dyDescent="0.25">
      <c r="A38" s="49" t="s">
        <v>37</v>
      </c>
      <c r="B38" s="13">
        <v>320</v>
      </c>
      <c r="C38" s="13">
        <v>2300</v>
      </c>
      <c r="D38" s="13">
        <v>2300</v>
      </c>
      <c r="E38" s="13">
        <v>1558.04</v>
      </c>
      <c r="F38" s="13">
        <v>486.89</v>
      </c>
      <c r="G38" s="31">
        <v>67.739999999999995</v>
      </c>
    </row>
    <row r="39" spans="1:7" ht="13.2" x14ac:dyDescent="0.25">
      <c r="A39" s="49" t="s">
        <v>38</v>
      </c>
      <c r="B39" s="13">
        <v>950</v>
      </c>
      <c r="C39" s="13">
        <v>1400</v>
      </c>
      <c r="D39" s="13">
        <v>1400</v>
      </c>
      <c r="E39" s="13">
        <v>850</v>
      </c>
      <c r="F39" s="13">
        <v>89.47</v>
      </c>
      <c r="G39" s="31">
        <v>60.71</v>
      </c>
    </row>
    <row r="40" spans="1:7" ht="13.2" x14ac:dyDescent="0.25">
      <c r="A40" s="49" t="s">
        <v>39</v>
      </c>
      <c r="B40" s="13">
        <v>4034</v>
      </c>
      <c r="C40" s="13">
        <v>26500</v>
      </c>
      <c r="D40" s="13">
        <v>26500</v>
      </c>
      <c r="E40" s="13">
        <v>19672.5</v>
      </c>
      <c r="F40" s="13">
        <v>487.67</v>
      </c>
      <c r="G40" s="31">
        <v>74.239999999999995</v>
      </c>
    </row>
    <row r="41" spans="1:7" ht="13.2" x14ac:dyDescent="0.25">
      <c r="A41" s="49" t="s">
        <v>62</v>
      </c>
      <c r="B41" s="18"/>
      <c r="C41" s="13">
        <v>30000</v>
      </c>
      <c r="D41" s="13">
        <v>30000</v>
      </c>
      <c r="E41" s="13">
        <v>30937.5</v>
      </c>
      <c r="F41" s="18"/>
      <c r="G41" s="31">
        <v>103.13</v>
      </c>
    </row>
    <row r="42" spans="1:7" ht="13.2" x14ac:dyDescent="0.25">
      <c r="A42" s="49" t="s">
        <v>40</v>
      </c>
      <c r="B42" s="13">
        <v>5287.81</v>
      </c>
      <c r="C42" s="13">
        <v>14600</v>
      </c>
      <c r="D42" s="13">
        <v>14600</v>
      </c>
      <c r="E42" s="13">
        <v>11831.57</v>
      </c>
      <c r="F42" s="13">
        <v>223.75</v>
      </c>
      <c r="G42" s="31">
        <v>81.040000000000006</v>
      </c>
    </row>
    <row r="43" spans="1:7" ht="13.2" x14ac:dyDescent="0.25">
      <c r="A43" s="47" t="s">
        <v>41</v>
      </c>
      <c r="B43" s="9">
        <v>2797.39</v>
      </c>
      <c r="C43" s="9">
        <v>31400</v>
      </c>
      <c r="D43" s="9">
        <v>31400</v>
      </c>
      <c r="E43" s="9">
        <v>33344.080000000002</v>
      </c>
      <c r="F43" s="9">
        <v>1191.97</v>
      </c>
      <c r="G43" s="34">
        <v>106.19</v>
      </c>
    </row>
    <row r="44" spans="1:7" ht="13.2" x14ac:dyDescent="0.2">
      <c r="A44" s="48" t="s">
        <v>42</v>
      </c>
      <c r="B44" s="12">
        <v>2797.39</v>
      </c>
      <c r="C44" s="12">
        <v>31400</v>
      </c>
      <c r="D44" s="12">
        <v>31400</v>
      </c>
      <c r="E44" s="12">
        <v>33344.080000000002</v>
      </c>
      <c r="F44" s="12">
        <v>1191.97</v>
      </c>
      <c r="G44" s="34">
        <v>106.19</v>
      </c>
    </row>
    <row r="45" spans="1:7" ht="13.2" x14ac:dyDescent="0.25">
      <c r="A45" s="49" t="s">
        <v>43</v>
      </c>
      <c r="B45" s="13">
        <v>2724.94</v>
      </c>
      <c r="C45" s="13">
        <v>3000</v>
      </c>
      <c r="D45" s="13">
        <v>3000</v>
      </c>
      <c r="E45" s="13">
        <v>2621.37</v>
      </c>
      <c r="F45" s="13">
        <v>96.2</v>
      </c>
      <c r="G45" s="31">
        <v>87.38</v>
      </c>
    </row>
    <row r="46" spans="1:7" ht="26.4" x14ac:dyDescent="0.25">
      <c r="A46" s="49" t="s">
        <v>44</v>
      </c>
      <c r="B46" s="13">
        <v>72.45</v>
      </c>
      <c r="C46" s="18"/>
      <c r="D46" s="18"/>
      <c r="E46" s="18"/>
      <c r="F46" s="18"/>
      <c r="G46" s="35"/>
    </row>
    <row r="47" spans="1:7" ht="13.2" x14ac:dyDescent="0.25">
      <c r="A47" s="49" t="s">
        <v>63</v>
      </c>
      <c r="B47" s="18"/>
      <c r="C47" s="13">
        <v>28400</v>
      </c>
      <c r="D47" s="13">
        <v>28400</v>
      </c>
      <c r="E47" s="13">
        <v>30722.71</v>
      </c>
      <c r="F47" s="18"/>
      <c r="G47" s="31">
        <v>108.18</v>
      </c>
    </row>
    <row r="48" spans="1:7" ht="26.4" x14ac:dyDescent="0.25">
      <c r="A48" s="47" t="s">
        <v>53</v>
      </c>
      <c r="B48" s="9">
        <v>17579.240000000002</v>
      </c>
      <c r="C48" s="9">
        <v>17705</v>
      </c>
      <c r="D48" s="9">
        <v>17705</v>
      </c>
      <c r="E48" s="9">
        <v>18729.72</v>
      </c>
      <c r="F48" s="9">
        <v>106.54</v>
      </c>
      <c r="G48" s="34">
        <v>105.79</v>
      </c>
    </row>
    <row r="49" spans="1:7" ht="13.2" x14ac:dyDescent="0.2">
      <c r="A49" s="48" t="s">
        <v>54</v>
      </c>
      <c r="B49" s="12">
        <v>17579.240000000002</v>
      </c>
      <c r="C49" s="12">
        <v>17705</v>
      </c>
      <c r="D49" s="12">
        <v>17705</v>
      </c>
      <c r="E49" s="12">
        <v>18729.72</v>
      </c>
      <c r="F49" s="12">
        <v>106.54</v>
      </c>
      <c r="G49" s="34">
        <v>105.79</v>
      </c>
    </row>
    <row r="50" spans="1:7" ht="13.2" x14ac:dyDescent="0.25">
      <c r="A50" s="49" t="s">
        <v>55</v>
      </c>
      <c r="B50" s="13">
        <v>17579.240000000002</v>
      </c>
      <c r="C50" s="13">
        <v>17705</v>
      </c>
      <c r="D50" s="13">
        <v>17705</v>
      </c>
      <c r="E50" s="13">
        <v>18729.72</v>
      </c>
      <c r="F50" s="13">
        <v>106.54</v>
      </c>
      <c r="G50" s="31">
        <v>105.79</v>
      </c>
    </row>
    <row r="51" spans="1:7" ht="13.2" x14ac:dyDescent="0.25">
      <c r="A51" s="47" t="s">
        <v>45</v>
      </c>
      <c r="B51" s="9">
        <v>100</v>
      </c>
      <c r="C51" s="16"/>
      <c r="D51" s="16"/>
      <c r="E51" s="16"/>
      <c r="F51" s="16"/>
      <c r="G51" s="35"/>
    </row>
    <row r="52" spans="1:7" ht="13.2" x14ac:dyDescent="0.2">
      <c r="A52" s="48" t="s">
        <v>46</v>
      </c>
      <c r="B52" s="12">
        <v>100</v>
      </c>
      <c r="C52" s="17"/>
      <c r="D52" s="17"/>
      <c r="E52" s="17"/>
      <c r="F52" s="17"/>
      <c r="G52" s="35"/>
    </row>
    <row r="53" spans="1:7" ht="13.2" x14ac:dyDescent="0.25">
      <c r="A53" s="49" t="s">
        <v>47</v>
      </c>
      <c r="B53" s="13">
        <v>100</v>
      </c>
      <c r="C53" s="18"/>
      <c r="D53" s="18"/>
      <c r="E53" s="18"/>
      <c r="F53" s="18"/>
      <c r="G53" s="35"/>
    </row>
    <row r="54" spans="1:7" ht="13.2" x14ac:dyDescent="0.25">
      <c r="A54" s="47" t="s">
        <v>68</v>
      </c>
      <c r="B54" s="9">
        <v>43904.19</v>
      </c>
      <c r="C54" s="9">
        <v>842599.11</v>
      </c>
      <c r="D54" s="9">
        <v>842599.11</v>
      </c>
      <c r="E54" s="9">
        <v>667146.68000000005</v>
      </c>
      <c r="F54" s="9">
        <v>1519.55</v>
      </c>
      <c r="G54" s="34">
        <v>79.180000000000007</v>
      </c>
    </row>
    <row r="55" spans="1:7" ht="13.2" x14ac:dyDescent="0.25">
      <c r="A55" s="47" t="s">
        <v>69</v>
      </c>
      <c r="B55" s="9">
        <v>43904.19</v>
      </c>
      <c r="C55" s="9">
        <v>127699.11</v>
      </c>
      <c r="D55" s="9">
        <v>127699.11</v>
      </c>
      <c r="E55" s="9">
        <v>47854.66</v>
      </c>
      <c r="F55" s="9">
        <v>109</v>
      </c>
      <c r="G55" s="34">
        <v>37.47</v>
      </c>
    </row>
    <row r="56" spans="1:7" ht="13.2" x14ac:dyDescent="0.2">
      <c r="A56" s="48" t="s">
        <v>70</v>
      </c>
      <c r="B56" s="12">
        <v>37714.910000000003</v>
      </c>
      <c r="C56" s="12">
        <v>121535.06</v>
      </c>
      <c r="D56" s="12">
        <v>121535.06</v>
      </c>
      <c r="E56" s="12">
        <v>35206.53</v>
      </c>
      <c r="F56" s="12">
        <v>93.35</v>
      </c>
      <c r="G56" s="34">
        <v>28.97</v>
      </c>
    </row>
    <row r="57" spans="1:7" ht="13.2" x14ac:dyDescent="0.25">
      <c r="A57" s="49" t="s">
        <v>71</v>
      </c>
      <c r="B57" s="13">
        <v>21919.91</v>
      </c>
      <c r="C57" s="13">
        <v>58000</v>
      </c>
      <c r="D57" s="13">
        <v>58000</v>
      </c>
      <c r="E57" s="13">
        <v>17219.03</v>
      </c>
      <c r="F57" s="13">
        <v>78.55</v>
      </c>
      <c r="G57" s="31">
        <v>29.69</v>
      </c>
    </row>
    <row r="58" spans="1:7" ht="13.2" x14ac:dyDescent="0.25">
      <c r="A58" s="49" t="s">
        <v>91</v>
      </c>
      <c r="B58" s="18"/>
      <c r="C58" s="13">
        <v>1390</v>
      </c>
      <c r="D58" s="13">
        <v>1390</v>
      </c>
      <c r="E58" s="18"/>
      <c r="F58" s="18"/>
      <c r="G58" s="35"/>
    </row>
    <row r="59" spans="1:7" ht="13.2" x14ac:dyDescent="0.25">
      <c r="A59" s="49" t="s">
        <v>92</v>
      </c>
      <c r="B59" s="18"/>
      <c r="C59" s="13">
        <v>13490</v>
      </c>
      <c r="D59" s="13">
        <v>13490</v>
      </c>
      <c r="E59" s="13">
        <v>17987.5</v>
      </c>
      <c r="F59" s="18"/>
      <c r="G59" s="31">
        <v>133.34</v>
      </c>
    </row>
    <row r="60" spans="1:7" ht="13.2" x14ac:dyDescent="0.25">
      <c r="A60" s="49" t="s">
        <v>93</v>
      </c>
      <c r="B60" s="18"/>
      <c r="C60" s="13">
        <v>3000</v>
      </c>
      <c r="D60" s="13">
        <v>3000</v>
      </c>
      <c r="E60" s="18"/>
      <c r="F60" s="18"/>
      <c r="G60" s="35"/>
    </row>
    <row r="61" spans="1:7" ht="13.2" x14ac:dyDescent="0.25">
      <c r="A61" s="49" t="s">
        <v>72</v>
      </c>
      <c r="B61" s="13">
        <v>15795</v>
      </c>
      <c r="C61" s="13">
        <v>45655.06</v>
      </c>
      <c r="D61" s="13">
        <v>45655.06</v>
      </c>
      <c r="E61" s="18"/>
      <c r="F61" s="18"/>
      <c r="G61" s="35"/>
    </row>
    <row r="62" spans="1:7" ht="13.5" customHeight="1" x14ac:dyDescent="0.2">
      <c r="A62" s="48" t="s">
        <v>73</v>
      </c>
      <c r="B62" s="12">
        <v>6189.28</v>
      </c>
      <c r="C62" s="12">
        <v>6164.05</v>
      </c>
      <c r="D62" s="12">
        <v>6164.05</v>
      </c>
      <c r="E62" s="12">
        <v>12648.13</v>
      </c>
      <c r="F62" s="12">
        <v>204.36</v>
      </c>
      <c r="G62" s="34">
        <v>205.19</v>
      </c>
    </row>
    <row r="63" spans="1:7" ht="13.5" customHeight="1" x14ac:dyDescent="0.25">
      <c r="A63" s="49" t="s">
        <v>74</v>
      </c>
      <c r="B63" s="13">
        <v>6189.28</v>
      </c>
      <c r="C63" s="13">
        <v>6164.05</v>
      </c>
      <c r="D63" s="13">
        <v>6164.05</v>
      </c>
      <c r="E63" s="13">
        <v>12648.13</v>
      </c>
      <c r="F63" s="13">
        <v>204.36</v>
      </c>
      <c r="G63" s="31">
        <v>205.19</v>
      </c>
    </row>
    <row r="64" spans="1:7" ht="13.5" customHeight="1" x14ac:dyDescent="0.25">
      <c r="A64" s="47" t="s">
        <v>83</v>
      </c>
      <c r="B64" s="16"/>
      <c r="C64" s="9">
        <v>714900</v>
      </c>
      <c r="D64" s="9">
        <v>714900</v>
      </c>
      <c r="E64" s="9">
        <v>619292.02</v>
      </c>
      <c r="F64" s="16"/>
      <c r="G64" s="34">
        <v>86.63</v>
      </c>
    </row>
    <row r="65" spans="1:7" ht="13.5" customHeight="1" x14ac:dyDescent="0.2">
      <c r="A65" s="48" t="s">
        <v>84</v>
      </c>
      <c r="B65" s="17"/>
      <c r="C65" s="12">
        <v>714900</v>
      </c>
      <c r="D65" s="12">
        <v>714900</v>
      </c>
      <c r="E65" s="12">
        <v>619292.02</v>
      </c>
      <c r="F65" s="17"/>
      <c r="G65" s="34">
        <v>86.63</v>
      </c>
    </row>
    <row r="66" spans="1:7" ht="13.5" customHeight="1" thickBot="1" x14ac:dyDescent="0.3">
      <c r="A66" s="50" t="s">
        <v>85</v>
      </c>
      <c r="B66" s="43"/>
      <c r="C66" s="44">
        <v>714900</v>
      </c>
      <c r="D66" s="44">
        <v>714900</v>
      </c>
      <c r="E66" s="44">
        <v>619292.02</v>
      </c>
      <c r="F66" s="43"/>
      <c r="G66" s="54">
        <v>86.63</v>
      </c>
    </row>
  </sheetData>
  <mergeCells count="1">
    <mergeCell ref="A1:G1"/>
  </mergeCells>
  <pageMargins left="0.23622047244094491" right="0.11811023622047245" top="0.55118110236220474" bottom="0.11811023622047245" header="0.31496062992125984" footer="0.31496062992125984"/>
  <pageSetup paperSize="9" scale="8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4"/>
  <sheetViews>
    <sheetView tabSelected="1" workbookViewId="0">
      <selection activeCell="A23" sqref="A23"/>
    </sheetView>
  </sheetViews>
  <sheetFormatPr defaultColWidth="9.109375" defaultRowHeight="11.4" x14ac:dyDescent="0.2"/>
  <cols>
    <col min="1" max="1" width="62" style="1" customWidth="1"/>
    <col min="2" max="5" width="14" style="3" customWidth="1"/>
    <col min="6" max="7" width="8.6640625" style="3" customWidth="1"/>
    <col min="8" max="16384" width="9.109375" style="1"/>
  </cols>
  <sheetData>
    <row r="1" spans="1:7" ht="54.75" customHeight="1" thickBot="1" x14ac:dyDescent="0.25">
      <c r="A1" s="172" t="s">
        <v>141</v>
      </c>
      <c r="B1" s="173"/>
      <c r="C1" s="173"/>
      <c r="D1" s="173"/>
      <c r="E1" s="173"/>
      <c r="F1" s="173"/>
      <c r="G1" s="174"/>
    </row>
    <row r="2" spans="1:7" ht="39" customHeight="1" thickBot="1" x14ac:dyDescent="0.25">
      <c r="A2" s="62" t="s">
        <v>98</v>
      </c>
      <c r="B2" s="63" t="s">
        <v>0</v>
      </c>
      <c r="C2" s="63" t="s">
        <v>96</v>
      </c>
      <c r="D2" s="63" t="s">
        <v>1</v>
      </c>
      <c r="E2" s="63" t="s">
        <v>2</v>
      </c>
      <c r="F2" s="63" t="s">
        <v>3</v>
      </c>
      <c r="G2" s="64" t="s">
        <v>4</v>
      </c>
    </row>
    <row r="3" spans="1:7" ht="13.2" x14ac:dyDescent="0.25">
      <c r="A3" s="60" t="s">
        <v>5</v>
      </c>
      <c r="B3" s="4">
        <f>B4</f>
        <v>7707272.0499999998</v>
      </c>
      <c r="C3" s="4">
        <f t="shared" ref="C3:E3" si="0">C4</f>
        <v>9606403.9099999983</v>
      </c>
      <c r="D3" s="4">
        <f t="shared" si="0"/>
        <v>9606403.9099999983</v>
      </c>
      <c r="E3" s="4">
        <f t="shared" si="0"/>
        <v>8829799.0499999989</v>
      </c>
      <c r="F3" s="4">
        <f>E3/B3*100</f>
        <v>114.56451767522596</v>
      </c>
      <c r="G3" s="68">
        <f>E3/D3*100</f>
        <v>91.915758828425126</v>
      </c>
    </row>
    <row r="4" spans="1:7" ht="13.2" x14ac:dyDescent="0.25">
      <c r="A4" s="30" t="s">
        <v>100</v>
      </c>
      <c r="B4" s="4">
        <f>SUM(B5,B24,B28,B32,B41)</f>
        <v>7707272.0499999998</v>
      </c>
      <c r="C4" s="4">
        <f t="shared" ref="C4:E4" si="1">SUM(C5,C24,C28,C32,C41)</f>
        <v>9606403.9099999983</v>
      </c>
      <c r="D4" s="4">
        <f t="shared" si="1"/>
        <v>9606403.9099999983</v>
      </c>
      <c r="E4" s="4">
        <f t="shared" si="1"/>
        <v>8829799.0499999989</v>
      </c>
      <c r="F4" s="4">
        <f>E4/B4*100</f>
        <v>114.56451767522596</v>
      </c>
      <c r="G4" s="68">
        <f>E4/D4*100</f>
        <v>91.915758828425126</v>
      </c>
    </row>
    <row r="5" spans="1:7" ht="26.4" x14ac:dyDescent="0.25">
      <c r="A5" s="30" t="s">
        <v>101</v>
      </c>
      <c r="B5" s="4">
        <v>6779727</v>
      </c>
      <c r="C5" s="4">
        <v>8532115.5399999991</v>
      </c>
      <c r="D5" s="4">
        <v>8532115.5399999991</v>
      </c>
      <c r="E5" s="4">
        <v>7763274.1399999997</v>
      </c>
      <c r="F5" s="4">
        <v>114.51</v>
      </c>
      <c r="G5" s="68">
        <v>90.99</v>
      </c>
    </row>
    <row r="6" spans="1:7" ht="21" x14ac:dyDescent="0.25">
      <c r="A6" s="32" t="s">
        <v>102</v>
      </c>
      <c r="B6" s="6">
        <v>6345798.8200000003</v>
      </c>
      <c r="C6" s="6">
        <v>6715727.0599999996</v>
      </c>
      <c r="D6" s="6">
        <v>6715727.0599999996</v>
      </c>
      <c r="E6" s="6">
        <v>6721603.7599999998</v>
      </c>
      <c r="F6" s="6">
        <v>105.92</v>
      </c>
      <c r="G6" s="68">
        <v>100.09</v>
      </c>
    </row>
    <row r="7" spans="1:7" ht="26.4" x14ac:dyDescent="0.25">
      <c r="A7" s="33" t="s">
        <v>103</v>
      </c>
      <c r="B7" s="5">
        <v>6339585.29</v>
      </c>
      <c r="C7" s="5">
        <v>6710727.0599999996</v>
      </c>
      <c r="D7" s="5">
        <v>6710727.0599999996</v>
      </c>
      <c r="E7" s="5">
        <v>6711715.2599999998</v>
      </c>
      <c r="F7" s="5">
        <v>105.87</v>
      </c>
      <c r="G7" s="65">
        <v>100.01</v>
      </c>
    </row>
    <row r="8" spans="1:7" ht="26.4" x14ac:dyDescent="0.25">
      <c r="A8" s="33" t="s">
        <v>104</v>
      </c>
      <c r="B8" s="5">
        <v>6320885.29</v>
      </c>
      <c r="C8" s="5">
        <v>6695727.0599999996</v>
      </c>
      <c r="D8" s="5">
        <v>6695727.0599999996</v>
      </c>
      <c r="E8" s="5">
        <v>6691415.2599999998</v>
      </c>
      <c r="F8" s="5">
        <v>105.86</v>
      </c>
      <c r="G8" s="65">
        <v>99.94</v>
      </c>
    </row>
    <row r="9" spans="1:7" ht="26.4" x14ac:dyDescent="0.25">
      <c r="A9" s="33" t="s">
        <v>105</v>
      </c>
      <c r="B9" s="5">
        <v>18700</v>
      </c>
      <c r="C9" s="5">
        <v>15000</v>
      </c>
      <c r="D9" s="5">
        <v>15000</v>
      </c>
      <c r="E9" s="5">
        <v>20300</v>
      </c>
      <c r="F9" s="5">
        <v>108.56</v>
      </c>
      <c r="G9" s="65">
        <v>135.33000000000001</v>
      </c>
    </row>
    <row r="10" spans="1:7" ht="26.4" x14ac:dyDescent="0.25">
      <c r="A10" s="33" t="s">
        <v>106</v>
      </c>
      <c r="B10" s="5">
        <v>6213.53</v>
      </c>
      <c r="C10" s="5">
        <v>5000</v>
      </c>
      <c r="D10" s="5">
        <v>5000</v>
      </c>
      <c r="E10" s="5">
        <v>9888.5</v>
      </c>
      <c r="F10" s="5">
        <v>159.13999999999999</v>
      </c>
      <c r="G10" s="65">
        <v>197.77</v>
      </c>
    </row>
    <row r="11" spans="1:7" ht="26.4" x14ac:dyDescent="0.25">
      <c r="A11" s="33" t="s">
        <v>107</v>
      </c>
      <c r="B11" s="5">
        <v>6213.53</v>
      </c>
      <c r="C11" s="5">
        <v>5000</v>
      </c>
      <c r="D11" s="5">
        <v>5000</v>
      </c>
      <c r="E11" s="5">
        <v>9888.5</v>
      </c>
      <c r="F11" s="5">
        <v>159.13999999999999</v>
      </c>
      <c r="G11" s="65">
        <v>197.77</v>
      </c>
    </row>
    <row r="12" spans="1:7" ht="13.2" x14ac:dyDescent="0.25">
      <c r="A12" s="32" t="s">
        <v>108</v>
      </c>
      <c r="B12" s="6">
        <v>223317.26</v>
      </c>
      <c r="C12" s="6">
        <v>385510.48</v>
      </c>
      <c r="D12" s="6">
        <v>385510.48</v>
      </c>
      <c r="E12" s="6">
        <v>398253.29</v>
      </c>
      <c r="F12" s="6">
        <v>178.34</v>
      </c>
      <c r="G12" s="68">
        <v>103.31</v>
      </c>
    </row>
    <row r="13" spans="1:7" ht="13.2" x14ac:dyDescent="0.25">
      <c r="A13" s="33" t="s">
        <v>109</v>
      </c>
      <c r="B13" s="5">
        <v>223317.26</v>
      </c>
      <c r="C13" s="5">
        <v>385510.48</v>
      </c>
      <c r="D13" s="5">
        <v>385510.48</v>
      </c>
      <c r="E13" s="5">
        <v>398253.29</v>
      </c>
      <c r="F13" s="5">
        <v>178.34</v>
      </c>
      <c r="G13" s="65">
        <v>103.31</v>
      </c>
    </row>
    <row r="14" spans="1:7" ht="26.4" x14ac:dyDescent="0.25">
      <c r="A14" s="33" t="s">
        <v>110</v>
      </c>
      <c r="B14" s="5">
        <v>223317.26</v>
      </c>
      <c r="C14" s="5">
        <v>385510.48</v>
      </c>
      <c r="D14" s="5">
        <v>385510.48</v>
      </c>
      <c r="E14" s="5">
        <v>398253.29</v>
      </c>
      <c r="F14" s="5">
        <v>178.34</v>
      </c>
      <c r="G14" s="65">
        <v>103.31</v>
      </c>
    </row>
    <row r="15" spans="1:7" ht="13.2" x14ac:dyDescent="0.25">
      <c r="A15" s="32" t="s">
        <v>111</v>
      </c>
      <c r="B15" s="6">
        <v>210610.92</v>
      </c>
      <c r="C15" s="6">
        <v>1430878</v>
      </c>
      <c r="D15" s="6">
        <v>1430878</v>
      </c>
      <c r="E15" s="6">
        <v>643417.09</v>
      </c>
      <c r="F15" s="6">
        <v>305.5</v>
      </c>
      <c r="G15" s="68">
        <v>44.97</v>
      </c>
    </row>
    <row r="16" spans="1:7" ht="26.4" x14ac:dyDescent="0.25">
      <c r="A16" s="33" t="s">
        <v>112</v>
      </c>
      <c r="B16" s="5">
        <v>31591.63</v>
      </c>
      <c r="C16" s="5">
        <v>105541.84</v>
      </c>
      <c r="D16" s="5">
        <v>105541.84</v>
      </c>
      <c r="E16" s="5">
        <v>50143.79</v>
      </c>
      <c r="F16" s="5">
        <v>158.72</v>
      </c>
      <c r="G16" s="65">
        <v>47.51</v>
      </c>
    </row>
    <row r="17" spans="1:7" ht="26.4" x14ac:dyDescent="0.25">
      <c r="A17" s="33" t="s">
        <v>113</v>
      </c>
      <c r="B17" s="5">
        <v>31591.63</v>
      </c>
      <c r="C17" s="5">
        <v>105541.84</v>
      </c>
      <c r="D17" s="5">
        <v>105541.84</v>
      </c>
      <c r="E17" s="5">
        <v>50143.79</v>
      </c>
      <c r="F17" s="5">
        <v>158.72</v>
      </c>
      <c r="G17" s="65">
        <v>47.51</v>
      </c>
    </row>
    <row r="18" spans="1:7" ht="26.4" x14ac:dyDescent="0.25">
      <c r="A18" s="33" t="s">
        <v>114</v>
      </c>
      <c r="B18" s="57"/>
      <c r="C18" s="5">
        <v>79210.92</v>
      </c>
      <c r="D18" s="5">
        <v>79210.92</v>
      </c>
      <c r="E18" s="5">
        <v>33223.86</v>
      </c>
      <c r="F18" s="57"/>
      <c r="G18" s="65">
        <v>41.94</v>
      </c>
    </row>
    <row r="19" spans="1:7" ht="26.4" x14ac:dyDescent="0.25">
      <c r="A19" s="33" t="s">
        <v>115</v>
      </c>
      <c r="B19" s="57"/>
      <c r="C19" s="5">
        <v>79210.92</v>
      </c>
      <c r="D19" s="5">
        <v>79210.92</v>
      </c>
      <c r="E19" s="5">
        <v>33223.86</v>
      </c>
      <c r="F19" s="57"/>
      <c r="G19" s="65">
        <v>41.94</v>
      </c>
    </row>
    <row r="20" spans="1:7" ht="26.4" x14ac:dyDescent="0.25">
      <c r="A20" s="33" t="s">
        <v>116</v>
      </c>
      <c r="B20" s="5">
        <v>179019.29</v>
      </c>
      <c r="C20" s="5">
        <v>610436.16</v>
      </c>
      <c r="D20" s="5">
        <v>610436.16</v>
      </c>
      <c r="E20" s="5">
        <v>293418.92</v>
      </c>
      <c r="F20" s="5">
        <v>163.9</v>
      </c>
      <c r="G20" s="65">
        <v>48.07</v>
      </c>
    </row>
    <row r="21" spans="1:7" ht="26.4" x14ac:dyDescent="0.25">
      <c r="A21" s="33" t="s">
        <v>117</v>
      </c>
      <c r="B21" s="5">
        <v>179019.29</v>
      </c>
      <c r="C21" s="5">
        <v>610436.16</v>
      </c>
      <c r="D21" s="5">
        <v>610436.16</v>
      </c>
      <c r="E21" s="5">
        <v>293418.92</v>
      </c>
      <c r="F21" s="5">
        <v>163.9</v>
      </c>
      <c r="G21" s="65">
        <v>48.07</v>
      </c>
    </row>
    <row r="22" spans="1:7" ht="26.4" x14ac:dyDescent="0.25">
      <c r="A22" s="33" t="s">
        <v>118</v>
      </c>
      <c r="B22" s="57"/>
      <c r="C22" s="5">
        <v>635689.07999999996</v>
      </c>
      <c r="D22" s="5">
        <v>635689.07999999996</v>
      </c>
      <c r="E22" s="5">
        <v>266630.52</v>
      </c>
      <c r="F22" s="57"/>
      <c r="G22" s="65">
        <v>41.94</v>
      </c>
    </row>
    <row r="23" spans="1:7" ht="26.4" x14ac:dyDescent="0.25">
      <c r="A23" s="33" t="s">
        <v>119</v>
      </c>
      <c r="B23" s="57"/>
      <c r="C23" s="5">
        <v>635689.07999999996</v>
      </c>
      <c r="D23" s="5">
        <v>635689.07999999996</v>
      </c>
      <c r="E23" s="5">
        <v>266630.52</v>
      </c>
      <c r="F23" s="57"/>
      <c r="G23" s="65">
        <v>41.94</v>
      </c>
    </row>
    <row r="24" spans="1:7" ht="13.2" x14ac:dyDescent="0.25">
      <c r="A24" s="30" t="s">
        <v>120</v>
      </c>
      <c r="B24" s="4">
        <v>31.33</v>
      </c>
      <c r="C24" s="4">
        <v>60</v>
      </c>
      <c r="D24" s="4">
        <v>60</v>
      </c>
      <c r="E24" s="4">
        <v>66.05</v>
      </c>
      <c r="F24" s="4">
        <v>210.82</v>
      </c>
      <c r="G24" s="68">
        <v>110.08</v>
      </c>
    </row>
    <row r="25" spans="1:7" ht="13.2" x14ac:dyDescent="0.25">
      <c r="A25" s="32" t="s">
        <v>121</v>
      </c>
      <c r="B25" s="6">
        <v>31.33</v>
      </c>
      <c r="C25" s="6">
        <v>60</v>
      </c>
      <c r="D25" s="6">
        <v>60</v>
      </c>
      <c r="E25" s="6">
        <v>66.05</v>
      </c>
      <c r="F25" s="6">
        <v>210.82</v>
      </c>
      <c r="G25" s="68">
        <v>110.08</v>
      </c>
    </row>
    <row r="26" spans="1:7" ht="13.2" x14ac:dyDescent="0.25">
      <c r="A26" s="33" t="s">
        <v>122</v>
      </c>
      <c r="B26" s="5">
        <v>31.33</v>
      </c>
      <c r="C26" s="5">
        <v>60</v>
      </c>
      <c r="D26" s="5">
        <v>60</v>
      </c>
      <c r="E26" s="5">
        <v>66.05</v>
      </c>
      <c r="F26" s="5">
        <v>210.82</v>
      </c>
      <c r="G26" s="65">
        <v>110.08</v>
      </c>
    </row>
    <row r="27" spans="1:7" ht="13.2" x14ac:dyDescent="0.25">
      <c r="A27" s="33" t="s">
        <v>123</v>
      </c>
      <c r="B27" s="5">
        <v>31.33</v>
      </c>
      <c r="C27" s="5">
        <v>60</v>
      </c>
      <c r="D27" s="5">
        <v>60</v>
      </c>
      <c r="E27" s="5">
        <v>66.05</v>
      </c>
      <c r="F27" s="5">
        <v>210.82</v>
      </c>
      <c r="G27" s="65">
        <v>110.08</v>
      </c>
    </row>
    <row r="28" spans="1:7" ht="26.4" x14ac:dyDescent="0.25">
      <c r="A28" s="30" t="s">
        <v>124</v>
      </c>
      <c r="B28" s="4">
        <v>1900</v>
      </c>
      <c r="C28" s="4">
        <v>12258</v>
      </c>
      <c r="D28" s="4">
        <v>12258</v>
      </c>
      <c r="E28" s="4">
        <v>8240</v>
      </c>
      <c r="F28" s="4">
        <v>433.68</v>
      </c>
      <c r="G28" s="68">
        <v>67.22</v>
      </c>
    </row>
    <row r="29" spans="1:7" ht="13.2" x14ac:dyDescent="0.25">
      <c r="A29" s="32" t="s">
        <v>125</v>
      </c>
      <c r="B29" s="6">
        <v>1900</v>
      </c>
      <c r="C29" s="6">
        <v>12258</v>
      </c>
      <c r="D29" s="6">
        <v>12258</v>
      </c>
      <c r="E29" s="6">
        <v>8240</v>
      </c>
      <c r="F29" s="6">
        <v>433.68</v>
      </c>
      <c r="G29" s="68">
        <v>67.22</v>
      </c>
    </row>
    <row r="30" spans="1:7" ht="13.2" x14ac:dyDescent="0.25">
      <c r="A30" s="33" t="s">
        <v>126</v>
      </c>
      <c r="B30" s="5">
        <v>1900</v>
      </c>
      <c r="C30" s="5">
        <v>12258</v>
      </c>
      <c r="D30" s="5">
        <v>12258</v>
      </c>
      <c r="E30" s="5">
        <v>8240</v>
      </c>
      <c r="F30" s="5">
        <v>433.68</v>
      </c>
      <c r="G30" s="65">
        <v>67.22</v>
      </c>
    </row>
    <row r="31" spans="1:7" ht="13.2" x14ac:dyDescent="0.25">
      <c r="A31" s="33" t="s">
        <v>127</v>
      </c>
      <c r="B31" s="5">
        <v>1900</v>
      </c>
      <c r="C31" s="5">
        <v>12258</v>
      </c>
      <c r="D31" s="5">
        <v>12258</v>
      </c>
      <c r="E31" s="5">
        <v>8240</v>
      </c>
      <c r="F31" s="5">
        <v>433.68</v>
      </c>
      <c r="G31" s="65">
        <v>67.22</v>
      </c>
    </row>
    <row r="32" spans="1:7" ht="26.4" x14ac:dyDescent="0.25">
      <c r="A32" s="30" t="s">
        <v>128</v>
      </c>
      <c r="B32" s="4">
        <v>120613.97</v>
      </c>
      <c r="C32" s="4">
        <v>160500</v>
      </c>
      <c r="D32" s="4">
        <v>160500</v>
      </c>
      <c r="E32" s="4">
        <v>164210.91</v>
      </c>
      <c r="F32" s="4">
        <v>136.15</v>
      </c>
      <c r="G32" s="68">
        <v>102.31</v>
      </c>
    </row>
    <row r="33" spans="1:7" ht="13.2" x14ac:dyDescent="0.25">
      <c r="A33" s="32" t="s">
        <v>129</v>
      </c>
      <c r="B33" s="6">
        <v>111613.97</v>
      </c>
      <c r="C33" s="6">
        <v>150500</v>
      </c>
      <c r="D33" s="6">
        <v>150500</v>
      </c>
      <c r="E33" s="6">
        <v>158810.91</v>
      </c>
      <c r="F33" s="6">
        <v>142.29</v>
      </c>
      <c r="G33" s="68">
        <v>105.52</v>
      </c>
    </row>
    <row r="34" spans="1:7" ht="13.2" x14ac:dyDescent="0.25">
      <c r="A34" s="33" t="s">
        <v>130</v>
      </c>
      <c r="B34" s="57"/>
      <c r="C34" s="5">
        <v>500</v>
      </c>
      <c r="D34" s="5">
        <v>500</v>
      </c>
      <c r="E34" s="57"/>
      <c r="F34" s="57"/>
      <c r="G34" s="66"/>
    </row>
    <row r="35" spans="1:7" ht="13.2" x14ac:dyDescent="0.25">
      <c r="A35" s="33" t="s">
        <v>131</v>
      </c>
      <c r="B35" s="57"/>
      <c r="C35" s="5">
        <v>500</v>
      </c>
      <c r="D35" s="5">
        <v>500</v>
      </c>
      <c r="E35" s="57"/>
      <c r="F35" s="57"/>
      <c r="G35" s="66"/>
    </row>
    <row r="36" spans="1:7" ht="13.2" x14ac:dyDescent="0.25">
      <c r="A36" s="33" t="s">
        <v>132</v>
      </c>
      <c r="B36" s="5">
        <v>111613.97</v>
      </c>
      <c r="C36" s="5">
        <v>150000</v>
      </c>
      <c r="D36" s="5">
        <v>150000</v>
      </c>
      <c r="E36" s="5">
        <v>158810.91</v>
      </c>
      <c r="F36" s="5">
        <v>142.29</v>
      </c>
      <c r="G36" s="65">
        <v>105.87</v>
      </c>
    </row>
    <row r="37" spans="1:7" ht="13.2" x14ac:dyDescent="0.25">
      <c r="A37" s="33" t="s">
        <v>133</v>
      </c>
      <c r="B37" s="5">
        <v>111613.97</v>
      </c>
      <c r="C37" s="5">
        <v>150000</v>
      </c>
      <c r="D37" s="5">
        <v>150000</v>
      </c>
      <c r="E37" s="5">
        <v>158810.91</v>
      </c>
      <c r="F37" s="5">
        <v>142.29</v>
      </c>
      <c r="G37" s="65">
        <v>105.87</v>
      </c>
    </row>
    <row r="38" spans="1:7" ht="21" x14ac:dyDescent="0.25">
      <c r="A38" s="32" t="s">
        <v>134</v>
      </c>
      <c r="B38" s="6">
        <v>9000</v>
      </c>
      <c r="C38" s="6">
        <v>10000</v>
      </c>
      <c r="D38" s="6">
        <v>10000</v>
      </c>
      <c r="E38" s="6">
        <v>5400</v>
      </c>
      <c r="F38" s="6">
        <v>60</v>
      </c>
      <c r="G38" s="68">
        <v>54</v>
      </c>
    </row>
    <row r="39" spans="1:7" ht="13.2" x14ac:dyDescent="0.25">
      <c r="A39" s="33" t="s">
        <v>135</v>
      </c>
      <c r="B39" s="5">
        <v>9000</v>
      </c>
      <c r="C39" s="5">
        <v>10000</v>
      </c>
      <c r="D39" s="5">
        <v>10000</v>
      </c>
      <c r="E39" s="5">
        <v>5400</v>
      </c>
      <c r="F39" s="5">
        <v>60</v>
      </c>
      <c r="G39" s="65">
        <v>54</v>
      </c>
    </row>
    <row r="40" spans="1:7" ht="13.2" x14ac:dyDescent="0.25">
      <c r="A40" s="33" t="s">
        <v>136</v>
      </c>
      <c r="B40" s="5">
        <v>9000</v>
      </c>
      <c r="C40" s="5">
        <v>10000</v>
      </c>
      <c r="D40" s="5">
        <v>10000</v>
      </c>
      <c r="E40" s="5">
        <v>5400</v>
      </c>
      <c r="F40" s="5">
        <v>60</v>
      </c>
      <c r="G40" s="65">
        <v>54</v>
      </c>
    </row>
    <row r="41" spans="1:7" ht="26.4" x14ac:dyDescent="0.25">
      <c r="A41" s="30" t="s">
        <v>137</v>
      </c>
      <c r="B41" s="4">
        <v>804999.75</v>
      </c>
      <c r="C41" s="4">
        <v>901470.37</v>
      </c>
      <c r="D41" s="4">
        <v>901470.37</v>
      </c>
      <c r="E41" s="4">
        <v>894007.95</v>
      </c>
      <c r="F41" s="58">
        <f>E41/B41*100</f>
        <v>111.0569226884853</v>
      </c>
      <c r="G41" s="68">
        <v>99.17</v>
      </c>
    </row>
    <row r="42" spans="1:7" ht="21" x14ac:dyDescent="0.25">
      <c r="A42" s="32" t="s">
        <v>138</v>
      </c>
      <c r="B42" s="6">
        <v>804999.75</v>
      </c>
      <c r="C42" s="6">
        <v>901470.37</v>
      </c>
      <c r="D42" s="6">
        <v>901470.37</v>
      </c>
      <c r="E42" s="6">
        <v>894007.95</v>
      </c>
      <c r="F42" s="58">
        <f t="shared" ref="F42:F44" si="2">E42/B42*100</f>
        <v>111.0569226884853</v>
      </c>
      <c r="G42" s="68">
        <v>99.17</v>
      </c>
    </row>
    <row r="43" spans="1:7" ht="26.4" x14ac:dyDescent="0.25">
      <c r="A43" s="33" t="s">
        <v>139</v>
      </c>
      <c r="B43" s="5">
        <v>804999.75</v>
      </c>
      <c r="C43" s="5">
        <v>901470.37</v>
      </c>
      <c r="D43" s="5">
        <v>901470.37</v>
      </c>
      <c r="E43" s="5">
        <v>894007.95</v>
      </c>
      <c r="F43" s="57">
        <f t="shared" si="2"/>
        <v>111.0569226884853</v>
      </c>
      <c r="G43" s="65">
        <v>99.17</v>
      </c>
    </row>
    <row r="44" spans="1:7" ht="27" thickBot="1" x14ac:dyDescent="0.3">
      <c r="A44" s="42" t="s">
        <v>140</v>
      </c>
      <c r="B44" s="51">
        <v>804999.75</v>
      </c>
      <c r="C44" s="51">
        <v>901470.37</v>
      </c>
      <c r="D44" s="51">
        <v>901470.37</v>
      </c>
      <c r="E44" s="51">
        <v>894007.95</v>
      </c>
      <c r="F44" s="61">
        <f t="shared" si="2"/>
        <v>111.0569226884853</v>
      </c>
      <c r="G44" s="67">
        <v>99.17</v>
      </c>
    </row>
  </sheetData>
  <mergeCells count="1">
    <mergeCell ref="A1:G1"/>
  </mergeCells>
  <pageMargins left="0.11811023622047245" right="0.11811023622047245" top="0.74803149606299213" bottom="0.74803149606299213" header="0.31496062992125984" footer="0.31496062992125984"/>
  <pageSetup paperSize="9" scale="7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9</vt:i4>
      </vt:variant>
    </vt:vector>
  </HeadingPairs>
  <TitlesOfParts>
    <vt:vector size="15" baseType="lpstr">
      <vt:lpstr>Opći dio-sažetak</vt:lpstr>
      <vt:lpstr>Opći dio-izvori</vt:lpstr>
      <vt:lpstr>Posebni dio-rashodi</vt:lpstr>
      <vt:lpstr>Posebni dio-prihodi</vt:lpstr>
      <vt:lpstr>Opći dio-rashodi</vt:lpstr>
      <vt:lpstr>Opći dio-prihodi</vt:lpstr>
      <vt:lpstr>'Opći dio-prihodi'!Ispis_naslova</vt:lpstr>
      <vt:lpstr>'Posebni dio-prihodi'!Ispis_naslova</vt:lpstr>
      <vt:lpstr>'Posebni dio-rashodi'!Ispis_naslova</vt:lpstr>
      <vt:lpstr>'Opći dio-izvori'!Podrucje_ispisa</vt:lpstr>
      <vt:lpstr>'Opći dio-prihodi'!Podrucje_ispisa</vt:lpstr>
      <vt:lpstr>'Opći dio-rashodi'!Podrucje_ispisa</vt:lpstr>
      <vt:lpstr>'Opći dio-sažetak'!Podrucje_ispisa</vt:lpstr>
      <vt:lpstr>'Posebni dio-prihodi'!Podrucje_ispisa</vt:lpstr>
      <vt:lpstr>'Posebni dio-rashodi'!Podrucje_ispisa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II. POSEBNI DIO KONSOLIDIRANOG PRORAČUNA</dc:title>
  <dc:creator>ivana</dc:creator>
  <cp:lastModifiedBy>Računovodstvo</cp:lastModifiedBy>
  <cp:lastPrinted>2023-03-22T07:00:53Z</cp:lastPrinted>
  <dcterms:created xsi:type="dcterms:W3CDTF">2023-03-15T10:51:47Z</dcterms:created>
  <dcterms:modified xsi:type="dcterms:W3CDTF">2024-03-22T15:16:30Z</dcterms:modified>
</cp:coreProperties>
</file>